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updateLinks="always"/>
  <mc:AlternateContent xmlns:mc="http://schemas.openxmlformats.org/markup-compatibility/2006">
    <mc:Choice Requires="x15">
      <x15ac:absPath xmlns:x15ac="http://schemas.microsoft.com/office/spreadsheetml/2010/11/ac" url="/Users/sophielegrand/Downloads/"/>
    </mc:Choice>
  </mc:AlternateContent>
  <xr:revisionPtr revIDLastSave="0" documentId="8_{0A4E204B-0470-4E03-A0C2-83940C55C46E}" xr6:coauthVersionLast="47" xr6:coauthVersionMax="47" xr10:uidLastSave="{00000000-0000-0000-0000-000000000000}"/>
  <bookViews>
    <workbookView xWindow="28800" yWindow="-1780" windowWidth="38400" windowHeight="21100" xr2:uid="{7DADEA80-61F4-714D-976C-0BAE1ED772A6}"/>
  </bookViews>
  <sheets>
    <sheet name="Présentation de la cohorte" sheetId="16" r:id="rId1"/>
    <sheet name="MEMBRE 1" sheetId="18" r:id="rId2"/>
    <sheet name="MEMBRE 2" sheetId="23" r:id="rId3"/>
    <sheet name="MEMBRE 3" sheetId="30" r:id="rId4"/>
    <sheet name="MEMBRE 4" sheetId="29" r:id="rId5"/>
    <sheet name="MEMBRE 5" sheetId="26" r:id="rId6"/>
    <sheet name="MEMBRE 6" sheetId="28" r:id="rId7"/>
    <sheet name="MEMBRE 7" sheetId="27" r:id="rId8"/>
    <sheet name="MEMBRE 8" sheetId="25" r:id="rId9"/>
    <sheet name="MEMBRE 9" sheetId="24" r:id="rId10"/>
    <sheet name="MEMBRE 10" sheetId="31" r:id="rId11"/>
    <sheet name="RECAPITULATIF GLOBAL" sheetId="22" r:id="rId12"/>
    <sheet name="Listes déroulantes" sheetId="19" state="hidden" r:id="rId13"/>
    <sheet name="Grille TP (Volet 2)" sheetId="15" state="hidden" r:id="rId14"/>
    <sheet name="Grille PAE (V2) (2)" sheetId="12" state="hidden" r:id="rId15"/>
    <sheet name="Grille TP (V2) (2)" sheetId="14" state="hidden" r:id="rId16"/>
  </sheets>
  <definedNames>
    <definedName name="Thématique_du_proje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4" l="1"/>
  <c r="C5" i="25"/>
  <c r="C5" i="27"/>
  <c r="C5" i="28"/>
  <c r="C5" i="26"/>
  <c r="C5" i="29"/>
  <c r="G19" i="22" s="1"/>
  <c r="G37" i="22" s="1"/>
  <c r="C5" i="30"/>
  <c r="C5" i="23"/>
  <c r="C5" i="18"/>
  <c r="C5" i="31"/>
  <c r="E19" i="22"/>
  <c r="E37" i="22" s="1"/>
  <c r="L18" i="25"/>
  <c r="L18" i="31"/>
  <c r="E15" i="24"/>
  <c r="F15" i="24" s="1"/>
  <c r="L18" i="29"/>
  <c r="L43" i="22"/>
  <c r="H29" i="31"/>
  <c r="D28" i="31"/>
  <c r="H27" i="31"/>
  <c r="H26" i="31"/>
  <c r="H25" i="31"/>
  <c r="H24" i="31"/>
  <c r="H23" i="31"/>
  <c r="H22" i="31"/>
  <c r="E22" i="31"/>
  <c r="F22" i="31" s="1"/>
  <c r="H21" i="31"/>
  <c r="D21" i="31"/>
  <c r="H20" i="31"/>
  <c r="H19" i="31"/>
  <c r="H18" i="31"/>
  <c r="H17" i="31"/>
  <c r="H16" i="31"/>
  <c r="H15" i="31"/>
  <c r="E15" i="31"/>
  <c r="F15" i="31" s="1"/>
  <c r="D14" i="31"/>
  <c r="H29" i="24"/>
  <c r="D28" i="24"/>
  <c r="H27" i="24"/>
  <c r="H21" i="24" s="1"/>
  <c r="H26" i="24"/>
  <c r="H25" i="24"/>
  <c r="H24" i="24"/>
  <c r="H23" i="24"/>
  <c r="H22" i="24"/>
  <c r="E22" i="24"/>
  <c r="F22" i="24" s="1"/>
  <c r="D21" i="24"/>
  <c r="H20" i="24"/>
  <c r="H19" i="24"/>
  <c r="L18" i="24"/>
  <c r="H18" i="24"/>
  <c r="H17" i="24"/>
  <c r="H16" i="24"/>
  <c r="H15" i="24"/>
  <c r="D14" i="24"/>
  <c r="M43" i="22"/>
  <c r="M41" i="22"/>
  <c r="L41" i="22"/>
  <c r="I41" i="22"/>
  <c r="I43" i="22"/>
  <c r="M44" i="22"/>
  <c r="L44" i="22"/>
  <c r="I44" i="22"/>
  <c r="J44" i="22"/>
  <c r="J43" i="22"/>
  <c r="J41" i="22"/>
  <c r="K44" i="22"/>
  <c r="K43" i="22"/>
  <c r="K41" i="22"/>
  <c r="H29" i="25"/>
  <c r="D28" i="25"/>
  <c r="H27" i="25"/>
  <c r="H26" i="25"/>
  <c r="H25" i="25"/>
  <c r="H24" i="25"/>
  <c r="H23" i="25"/>
  <c r="H22" i="25"/>
  <c r="E22" i="25"/>
  <c r="F22" i="25" s="1"/>
  <c r="H21" i="25"/>
  <c r="D21" i="25"/>
  <c r="H20" i="25"/>
  <c r="H19" i="25"/>
  <c r="H18" i="25"/>
  <c r="H17" i="25"/>
  <c r="H16" i="25"/>
  <c r="H15" i="25"/>
  <c r="E15" i="25"/>
  <c r="F15" i="25" s="1"/>
  <c r="D14" i="25"/>
  <c r="H29" i="27"/>
  <c r="D28" i="27"/>
  <c r="H27" i="27"/>
  <c r="H21" i="27" s="1"/>
  <c r="H26" i="27"/>
  <c r="H25" i="27"/>
  <c r="H24" i="27"/>
  <c r="H23" i="27"/>
  <c r="H22" i="27"/>
  <c r="E22" i="27"/>
  <c r="F22" i="27" s="1"/>
  <c r="D21" i="27"/>
  <c r="H20" i="27"/>
  <c r="H19" i="27"/>
  <c r="L18" i="27"/>
  <c r="H18" i="27"/>
  <c r="H17" i="27"/>
  <c r="H16" i="27"/>
  <c r="H15" i="27"/>
  <c r="E15" i="27"/>
  <c r="F15" i="27" s="1"/>
  <c r="D14" i="27"/>
  <c r="H29" i="28"/>
  <c r="D28" i="28"/>
  <c r="H27" i="28"/>
  <c r="H26" i="28"/>
  <c r="H25" i="28"/>
  <c r="H24" i="28"/>
  <c r="H23" i="28"/>
  <c r="H22" i="28"/>
  <c r="E22" i="28"/>
  <c r="F22" i="28" s="1"/>
  <c r="D21" i="28"/>
  <c r="H20" i="28"/>
  <c r="H19" i="28"/>
  <c r="L18" i="28"/>
  <c r="H18" i="28"/>
  <c r="H17" i="28"/>
  <c r="H16" i="28"/>
  <c r="H15" i="28"/>
  <c r="E15" i="28"/>
  <c r="F15" i="28" s="1"/>
  <c r="D14" i="28"/>
  <c r="H44" i="22"/>
  <c r="H43" i="22"/>
  <c r="H41" i="22"/>
  <c r="H29" i="26"/>
  <c r="D28" i="26"/>
  <c r="H27" i="26"/>
  <c r="H21" i="26" s="1"/>
  <c r="H26" i="26"/>
  <c r="H25" i="26"/>
  <c r="H24" i="26"/>
  <c r="H23" i="26"/>
  <c r="H22" i="26"/>
  <c r="E22" i="26"/>
  <c r="F22" i="26" s="1"/>
  <c r="D21" i="26"/>
  <c r="H20" i="26"/>
  <c r="H19" i="26"/>
  <c r="L18" i="26"/>
  <c r="H18" i="26"/>
  <c r="H17" i="26"/>
  <c r="H16" i="26"/>
  <c r="H15" i="26"/>
  <c r="E15" i="26"/>
  <c r="F15" i="26" s="1"/>
  <c r="D14" i="26"/>
  <c r="G44" i="22"/>
  <c r="G43" i="22"/>
  <c r="G41" i="22"/>
  <c r="H29" i="29"/>
  <c r="D28" i="29"/>
  <c r="H27" i="29"/>
  <c r="H26" i="29"/>
  <c r="H25" i="29"/>
  <c r="H24" i="29"/>
  <c r="H23" i="29"/>
  <c r="H22" i="29"/>
  <c r="E22" i="29"/>
  <c r="F22" i="29" s="1"/>
  <c r="D21" i="29"/>
  <c r="H20" i="29"/>
  <c r="H19" i="29"/>
  <c r="H18" i="29"/>
  <c r="H17" i="29"/>
  <c r="H16" i="29"/>
  <c r="H15" i="29"/>
  <c r="E15" i="29"/>
  <c r="F15" i="29" s="1"/>
  <c r="D14" i="29"/>
  <c r="F44" i="22"/>
  <c r="F43" i="22"/>
  <c r="F41" i="22"/>
  <c r="D14" i="30"/>
  <c r="H29" i="30"/>
  <c r="D28" i="30"/>
  <c r="H27" i="30"/>
  <c r="H26" i="30"/>
  <c r="H25" i="30"/>
  <c r="H24" i="30"/>
  <c r="H23" i="30"/>
  <c r="H22" i="30"/>
  <c r="E22" i="30"/>
  <c r="F22" i="30" s="1"/>
  <c r="D21" i="30"/>
  <c r="H20" i="30"/>
  <c r="H19" i="30"/>
  <c r="L18" i="30"/>
  <c r="H18" i="30"/>
  <c r="H17" i="30"/>
  <c r="H16" i="30"/>
  <c r="H15" i="30"/>
  <c r="E15" i="30"/>
  <c r="F15" i="30" s="1"/>
  <c r="E43" i="22"/>
  <c r="E44" i="22"/>
  <c r="E41" i="22"/>
  <c r="D41" i="22"/>
  <c r="H29" i="23"/>
  <c r="D28" i="23"/>
  <c r="H27" i="23"/>
  <c r="H26" i="23"/>
  <c r="H25" i="23"/>
  <c r="H24" i="23"/>
  <c r="H23" i="23"/>
  <c r="H22" i="23"/>
  <c r="E22" i="23"/>
  <c r="F22" i="23" s="1"/>
  <c r="D21" i="23"/>
  <c r="H20" i="23"/>
  <c r="H19" i="23"/>
  <c r="L18" i="23"/>
  <c r="H18" i="23"/>
  <c r="H17" i="23"/>
  <c r="H16" i="23"/>
  <c r="H15" i="23"/>
  <c r="E15" i="23"/>
  <c r="F15" i="23" s="1"/>
  <c r="D14" i="23"/>
  <c r="E5" i="23"/>
  <c r="E27" i="23" s="1"/>
  <c r="E20" i="23" s="1"/>
  <c r="E21" i="22"/>
  <c r="E22" i="22"/>
  <c r="E23" i="22"/>
  <c r="E24" i="22"/>
  <c r="E25" i="22"/>
  <c r="E26" i="22"/>
  <c r="E28" i="22"/>
  <c r="E29" i="22"/>
  <c r="E30" i="22"/>
  <c r="E31" i="22"/>
  <c r="L18" i="18"/>
  <c r="E22" i="18"/>
  <c r="M19" i="22"/>
  <c r="M37" i="22" s="1"/>
  <c r="L19" i="22"/>
  <c r="L37" i="22" s="1"/>
  <c r="K19" i="22"/>
  <c r="K37" i="22" s="1"/>
  <c r="J19" i="22"/>
  <c r="J37" i="22" s="1"/>
  <c r="I19" i="22"/>
  <c r="I37" i="22" s="1"/>
  <c r="H19" i="22"/>
  <c r="H37" i="22" s="1"/>
  <c r="F19" i="22"/>
  <c r="D19" i="22"/>
  <c r="E5" i="18"/>
  <c r="E27" i="18" s="1"/>
  <c r="E20" i="18" s="1"/>
  <c r="B6" i="22"/>
  <c r="J34" i="22"/>
  <c r="F34" i="22"/>
  <c r="F9" i="22"/>
  <c r="N6" i="22"/>
  <c r="J6" i="22"/>
  <c r="F6" i="22"/>
  <c r="B9" i="22"/>
  <c r="D21" i="18"/>
  <c r="D14" i="18"/>
  <c r="D44" i="22"/>
  <c r="D43" i="22"/>
  <c r="D34" i="22"/>
  <c r="M26" i="22"/>
  <c r="M28" i="22"/>
  <c r="E5" i="24"/>
  <c r="E27" i="24" s="1"/>
  <c r="E20" i="24" s="1"/>
  <c r="E5" i="31"/>
  <c r="E27" i="31" s="1"/>
  <c r="E20" i="31" s="1"/>
  <c r="E5" i="25"/>
  <c r="E27" i="25" s="1"/>
  <c r="E20" i="25" s="1"/>
  <c r="E5" i="27"/>
  <c r="E27" i="27" s="1"/>
  <c r="E20" i="27" s="1"/>
  <c r="E5" i="28"/>
  <c r="E27" i="28" s="1"/>
  <c r="E20" i="28" s="1"/>
  <c r="E5" i="26"/>
  <c r="E27" i="26" s="1"/>
  <c r="E20" i="26" s="1"/>
  <c r="M34" i="22"/>
  <c r="L34" i="22"/>
  <c r="K34" i="22"/>
  <c r="I34" i="22"/>
  <c r="M29" i="22"/>
  <c r="M30" i="22"/>
  <c r="M31" i="22"/>
  <c r="M32" i="22"/>
  <c r="M33" i="22"/>
  <c r="L29" i="22"/>
  <c r="L30" i="22"/>
  <c r="L31" i="22"/>
  <c r="L32" i="22"/>
  <c r="L33" i="22"/>
  <c r="K29" i="22"/>
  <c r="K30" i="22"/>
  <c r="K31" i="22"/>
  <c r="K32" i="22"/>
  <c r="K33" i="22"/>
  <c r="J29" i="22"/>
  <c r="J30" i="22"/>
  <c r="J31" i="22"/>
  <c r="J32" i="22"/>
  <c r="J33" i="22"/>
  <c r="I29" i="22"/>
  <c r="I30" i="22"/>
  <c r="I31" i="22"/>
  <c r="I32" i="22"/>
  <c r="I33" i="22"/>
  <c r="L28" i="22"/>
  <c r="K28" i="22"/>
  <c r="J28" i="22"/>
  <c r="I28" i="22"/>
  <c r="H34" i="22"/>
  <c r="H29" i="22"/>
  <c r="H30" i="22"/>
  <c r="H31" i="22"/>
  <c r="H32" i="22"/>
  <c r="H33" i="22"/>
  <c r="H28" i="22"/>
  <c r="M22" i="22"/>
  <c r="M23" i="22"/>
  <c r="M24" i="22"/>
  <c r="M25" i="22"/>
  <c r="L22" i="22"/>
  <c r="L23" i="22"/>
  <c r="L24" i="22"/>
  <c r="L25" i="22"/>
  <c r="L26" i="22"/>
  <c r="K22" i="22"/>
  <c r="K23" i="22"/>
  <c r="K24" i="22"/>
  <c r="K25" i="22"/>
  <c r="K26" i="22"/>
  <c r="J22" i="22"/>
  <c r="J23" i="22"/>
  <c r="J24" i="22"/>
  <c r="J25" i="22"/>
  <c r="J26" i="22"/>
  <c r="I22" i="22"/>
  <c r="I23" i="22"/>
  <c r="I24" i="22"/>
  <c r="I25" i="22"/>
  <c r="I26" i="22"/>
  <c r="H22" i="22"/>
  <c r="H23" i="22"/>
  <c r="H24" i="22"/>
  <c r="H25" i="22"/>
  <c r="H26" i="22"/>
  <c r="M21" i="22"/>
  <c r="L21" i="22"/>
  <c r="K21" i="22"/>
  <c r="J21" i="22"/>
  <c r="I21" i="22"/>
  <c r="H21" i="22"/>
  <c r="G34" i="22"/>
  <c r="G29" i="22"/>
  <c r="G30" i="22"/>
  <c r="G31" i="22"/>
  <c r="G32" i="22"/>
  <c r="G33" i="22"/>
  <c r="G28" i="22"/>
  <c r="G22" i="22"/>
  <c r="G23" i="22"/>
  <c r="G24" i="22"/>
  <c r="G25" i="22"/>
  <c r="G26" i="22"/>
  <c r="G21" i="22"/>
  <c r="E5" i="29"/>
  <c r="E27" i="29" s="1"/>
  <c r="E20" i="29" s="1"/>
  <c r="F29" i="22"/>
  <c r="F30" i="22"/>
  <c r="F31" i="22"/>
  <c r="F32" i="22"/>
  <c r="F33" i="22"/>
  <c r="F28" i="22"/>
  <c r="F22" i="22"/>
  <c r="F23" i="22"/>
  <c r="F24" i="22"/>
  <c r="F25" i="22"/>
  <c r="F26" i="22"/>
  <c r="F21" i="22"/>
  <c r="E5" i="30"/>
  <c r="E27" i="30" s="1"/>
  <c r="E20" i="30" s="1"/>
  <c r="E34" i="22"/>
  <c r="E32" i="22"/>
  <c r="E33" i="22"/>
  <c r="D21" i="22"/>
  <c r="D22" i="22"/>
  <c r="D29" i="22"/>
  <c r="D30" i="22"/>
  <c r="D31" i="22"/>
  <c r="D32" i="22"/>
  <c r="D33" i="22"/>
  <c r="D28" i="22"/>
  <c r="D23" i="22"/>
  <c r="D24" i="22"/>
  <c r="D25" i="22"/>
  <c r="D26" i="22"/>
  <c r="E15" i="18"/>
  <c r="F15" i="18" s="1"/>
  <c r="F22" i="18"/>
  <c r="I22" i="18" s="1"/>
  <c r="H20" i="18"/>
  <c r="H22" i="18"/>
  <c r="H27" i="18"/>
  <c r="H26" i="18"/>
  <c r="H25" i="18"/>
  <c r="H24" i="18"/>
  <c r="H23" i="18"/>
  <c r="H19" i="18"/>
  <c r="H18" i="18"/>
  <c r="H17" i="18"/>
  <c r="H16" i="18"/>
  <c r="H15" i="18"/>
  <c r="D28" i="18"/>
  <c r="E29" i="18" s="1"/>
  <c r="H29" i="18"/>
  <c r="E29" i="31" l="1"/>
  <c r="E29" i="24"/>
  <c r="E29" i="25"/>
  <c r="F29" i="25" s="1"/>
  <c r="K39" i="22" s="1"/>
  <c r="E29" i="27"/>
  <c r="F29" i="27" s="1"/>
  <c r="E29" i="28"/>
  <c r="F29" i="28" s="1"/>
  <c r="I39" i="22" s="1"/>
  <c r="E29" i="26"/>
  <c r="E29" i="29"/>
  <c r="F29" i="29" s="1"/>
  <c r="E29" i="30"/>
  <c r="F29" i="30" s="1"/>
  <c r="E29" i="23"/>
  <c r="F29" i="23" s="1"/>
  <c r="E39" i="22" s="1"/>
  <c r="N43" i="22"/>
  <c r="F27" i="22"/>
  <c r="E26" i="27"/>
  <c r="H21" i="23"/>
  <c r="F29" i="26"/>
  <c r="H39" i="22" s="1"/>
  <c r="F29" i="18"/>
  <c r="F27" i="18"/>
  <c r="F20" i="18"/>
  <c r="G20" i="18" s="1"/>
  <c r="N44" i="22"/>
  <c r="H14" i="31"/>
  <c r="H28" i="31" s="1"/>
  <c r="H30" i="31" s="1"/>
  <c r="F27" i="31"/>
  <c r="F20" i="31"/>
  <c r="E25" i="31"/>
  <c r="E26" i="31"/>
  <c r="E24" i="31"/>
  <c r="E23" i="31"/>
  <c r="F27" i="24"/>
  <c r="F20" i="24"/>
  <c r="E26" i="24"/>
  <c r="E25" i="24"/>
  <c r="H14" i="24"/>
  <c r="H28" i="24" s="1"/>
  <c r="H30" i="24" s="1"/>
  <c r="E24" i="24"/>
  <c r="E23" i="24"/>
  <c r="F23" i="24" s="1"/>
  <c r="F27" i="25"/>
  <c r="F20" i="25"/>
  <c r="E25" i="27"/>
  <c r="E24" i="27"/>
  <c r="E23" i="27"/>
  <c r="F27" i="28"/>
  <c r="F20" i="28"/>
  <c r="H21" i="28"/>
  <c r="F27" i="26"/>
  <c r="F20" i="26"/>
  <c r="H14" i="26"/>
  <c r="H28" i="26" s="1"/>
  <c r="H30" i="26" s="1"/>
  <c r="E26" i="26"/>
  <c r="E24" i="26"/>
  <c r="E25" i="26"/>
  <c r="E23" i="26"/>
  <c r="H21" i="29"/>
  <c r="G27" i="22"/>
  <c r="H14" i="27"/>
  <c r="H28" i="27" s="1"/>
  <c r="H30" i="27" s="1"/>
  <c r="F27" i="27"/>
  <c r="F20" i="27"/>
  <c r="D30" i="31"/>
  <c r="F29" i="31"/>
  <c r="G22" i="31"/>
  <c r="I22" i="31"/>
  <c r="G15" i="31"/>
  <c r="I15" i="31"/>
  <c r="D30" i="24"/>
  <c r="F29" i="24"/>
  <c r="L39" i="22" s="1"/>
  <c r="G22" i="24"/>
  <c r="I22" i="24"/>
  <c r="G15" i="24"/>
  <c r="I15" i="24"/>
  <c r="H14" i="25"/>
  <c r="H28" i="25" s="1"/>
  <c r="H30" i="25" s="1"/>
  <c r="E25" i="25"/>
  <c r="E24" i="25"/>
  <c r="E23" i="25"/>
  <c r="E26" i="25"/>
  <c r="D30" i="25"/>
  <c r="M18" i="25" s="1"/>
  <c r="G22" i="25"/>
  <c r="I22" i="25"/>
  <c r="G15" i="25"/>
  <c r="I15" i="25"/>
  <c r="D30" i="27"/>
  <c r="M18" i="27" s="1"/>
  <c r="G22" i="27"/>
  <c r="I22" i="27"/>
  <c r="G15" i="27"/>
  <c r="I15" i="27"/>
  <c r="H14" i="28"/>
  <c r="E25" i="28"/>
  <c r="E18" i="28" s="1"/>
  <c r="F18" i="28" s="1"/>
  <c r="E26" i="28"/>
  <c r="E24" i="28"/>
  <c r="E23" i="28"/>
  <c r="D30" i="28"/>
  <c r="F25" i="28"/>
  <c r="G22" i="28"/>
  <c r="I22" i="28"/>
  <c r="G15" i="28"/>
  <c r="I15" i="28"/>
  <c r="H28" i="28"/>
  <c r="H30" i="28" s="1"/>
  <c r="D30" i="26"/>
  <c r="I22" i="26"/>
  <c r="G22" i="26"/>
  <c r="G15" i="26"/>
  <c r="I15" i="26"/>
  <c r="F27" i="29"/>
  <c r="G27" i="29" s="1"/>
  <c r="F20" i="29"/>
  <c r="H14" i="29"/>
  <c r="E25" i="29"/>
  <c r="E23" i="29"/>
  <c r="E26" i="29"/>
  <c r="E24" i="29"/>
  <c r="D30" i="29"/>
  <c r="I27" i="29"/>
  <c r="G22" i="29"/>
  <c r="I22" i="29"/>
  <c r="G15" i="29"/>
  <c r="I15" i="29"/>
  <c r="H28" i="29"/>
  <c r="H30" i="29" s="1"/>
  <c r="F27" i="30"/>
  <c r="F20" i="30"/>
  <c r="H21" i="30"/>
  <c r="E24" i="30"/>
  <c r="F24" i="30" s="1"/>
  <c r="E23" i="30"/>
  <c r="H14" i="30"/>
  <c r="H28" i="30" s="1"/>
  <c r="H30" i="30" s="1"/>
  <c r="E25" i="30"/>
  <c r="E26" i="30"/>
  <c r="D30" i="30"/>
  <c r="M18" i="30" s="1"/>
  <c r="E17" i="30"/>
  <c r="F17" i="30" s="1"/>
  <c r="G22" i="30"/>
  <c r="I22" i="30"/>
  <c r="G15" i="30"/>
  <c r="I15" i="30"/>
  <c r="E27" i="22"/>
  <c r="H14" i="23"/>
  <c r="E26" i="23"/>
  <c r="E24" i="23"/>
  <c r="E25" i="23"/>
  <c r="E23" i="23"/>
  <c r="D30" i="23"/>
  <c r="G5" i="23" s="1"/>
  <c r="G22" i="23"/>
  <c r="I22" i="23"/>
  <c r="G15" i="23"/>
  <c r="I15" i="23"/>
  <c r="O21" i="22"/>
  <c r="F27" i="23"/>
  <c r="F20" i="23"/>
  <c r="F37" i="22"/>
  <c r="M20" i="22"/>
  <c r="F20" i="22"/>
  <c r="N22" i="22"/>
  <c r="D20" i="22"/>
  <c r="E20" i="22"/>
  <c r="N24" i="22"/>
  <c r="N25" i="22"/>
  <c r="N26" i="22"/>
  <c r="N21" i="22"/>
  <c r="N23" i="22"/>
  <c r="D45" i="22"/>
  <c r="G20" i="22"/>
  <c r="H14" i="18"/>
  <c r="M27" i="22"/>
  <c r="M35" i="22" s="1"/>
  <c r="N30" i="22"/>
  <c r="L20" i="22"/>
  <c r="K20" i="22"/>
  <c r="J27" i="22"/>
  <c r="N29" i="22"/>
  <c r="J20" i="22"/>
  <c r="N34" i="22"/>
  <c r="I27" i="22"/>
  <c r="N28" i="22"/>
  <c r="I20" i="22"/>
  <c r="N32" i="22"/>
  <c r="H27" i="22"/>
  <c r="H20" i="22"/>
  <c r="H35" i="22" s="1"/>
  <c r="N33" i="22"/>
  <c r="L27" i="22"/>
  <c r="K27" i="22"/>
  <c r="N31" i="22"/>
  <c r="D37" i="22"/>
  <c r="O28" i="22"/>
  <c r="H21" i="18"/>
  <c r="D27" i="22"/>
  <c r="E24" i="18"/>
  <c r="F24" i="18" s="1"/>
  <c r="G24" i="18" s="1"/>
  <c r="G15" i="18"/>
  <c r="G22" i="18"/>
  <c r="E25" i="18"/>
  <c r="E26" i="18"/>
  <c r="E19" i="18" s="1"/>
  <c r="E23" i="18"/>
  <c r="E18" i="25" l="1"/>
  <c r="F18" i="25" s="1"/>
  <c r="F25" i="25"/>
  <c r="N45" i="22"/>
  <c r="F26" i="24"/>
  <c r="E19" i="24"/>
  <c r="F19" i="24" s="1"/>
  <c r="F26" i="27"/>
  <c r="E19" i="27"/>
  <c r="F19" i="27" s="1"/>
  <c r="F35" i="22"/>
  <c r="H28" i="23"/>
  <c r="H30" i="23" s="1"/>
  <c r="F23" i="29"/>
  <c r="E16" i="29"/>
  <c r="F16" i="29" s="1"/>
  <c r="G5" i="26"/>
  <c r="M18" i="26"/>
  <c r="I20" i="29"/>
  <c r="G20" i="29"/>
  <c r="G27" i="30"/>
  <c r="I27" i="30"/>
  <c r="G27" i="31"/>
  <c r="I27" i="31"/>
  <c r="G20" i="31"/>
  <c r="I20" i="31"/>
  <c r="G27" i="24"/>
  <c r="I27" i="24"/>
  <c r="G20" i="24"/>
  <c r="I20" i="24"/>
  <c r="G27" i="25"/>
  <c r="I27" i="25"/>
  <c r="G27" i="28"/>
  <c r="I27" i="28"/>
  <c r="I20" i="28"/>
  <c r="G20" i="28"/>
  <c r="G27" i="26"/>
  <c r="I27" i="26"/>
  <c r="F25" i="31"/>
  <c r="E18" i="31"/>
  <c r="F18" i="31" s="1"/>
  <c r="E17" i="31"/>
  <c r="F17" i="31" s="1"/>
  <c r="F24" i="31"/>
  <c r="E21" i="31"/>
  <c r="E16" i="31"/>
  <c r="F23" i="31"/>
  <c r="E19" i="31"/>
  <c r="F19" i="31" s="1"/>
  <c r="F26" i="31"/>
  <c r="E18" i="24"/>
  <c r="F18" i="24" s="1"/>
  <c r="F25" i="24"/>
  <c r="E16" i="24"/>
  <c r="E21" i="24"/>
  <c r="E17" i="24"/>
  <c r="F17" i="24" s="1"/>
  <c r="F24" i="24"/>
  <c r="G20" i="25"/>
  <c r="I20" i="25"/>
  <c r="F23" i="25"/>
  <c r="E16" i="25"/>
  <c r="F16" i="25" s="1"/>
  <c r="E21" i="27"/>
  <c r="E18" i="27"/>
  <c r="F18" i="27" s="1"/>
  <c r="F25" i="27"/>
  <c r="E17" i="27"/>
  <c r="F17" i="27" s="1"/>
  <c r="F24" i="27"/>
  <c r="E16" i="27"/>
  <c r="F23" i="27"/>
  <c r="F23" i="28"/>
  <c r="E16" i="28"/>
  <c r="E21" i="28"/>
  <c r="F24" i="28"/>
  <c r="E17" i="28"/>
  <c r="F17" i="28" s="1"/>
  <c r="I20" i="26"/>
  <c r="G20" i="26"/>
  <c r="E17" i="26"/>
  <c r="F17" i="26" s="1"/>
  <c r="F24" i="26"/>
  <c r="E18" i="26"/>
  <c r="F18" i="26" s="1"/>
  <c r="F25" i="26"/>
  <c r="E21" i="26"/>
  <c r="E16" i="26"/>
  <c r="F16" i="26" s="1"/>
  <c r="F23" i="26"/>
  <c r="E19" i="26"/>
  <c r="F26" i="26"/>
  <c r="G35" i="22"/>
  <c r="E17" i="29"/>
  <c r="F17" i="29" s="1"/>
  <c r="F24" i="29"/>
  <c r="F25" i="29"/>
  <c r="E18" i="29"/>
  <c r="F18" i="29" s="1"/>
  <c r="G27" i="27"/>
  <c r="I27" i="27"/>
  <c r="G20" i="27"/>
  <c r="I20" i="27"/>
  <c r="M18" i="31"/>
  <c r="M16" i="31"/>
  <c r="M17" i="31"/>
  <c r="M19" i="31"/>
  <c r="M20" i="31"/>
  <c r="M21" i="31"/>
  <c r="I29" i="31"/>
  <c r="M18" i="24"/>
  <c r="M19" i="24"/>
  <c r="M20" i="24"/>
  <c r="M21" i="24"/>
  <c r="M16" i="24"/>
  <c r="M17" i="24"/>
  <c r="I29" i="24"/>
  <c r="G23" i="24"/>
  <c r="I23" i="24"/>
  <c r="F24" i="25"/>
  <c r="E17" i="25"/>
  <c r="E19" i="25"/>
  <c r="F19" i="25" s="1"/>
  <c r="F26" i="25"/>
  <c r="E21" i="25"/>
  <c r="M16" i="25"/>
  <c r="M17" i="25"/>
  <c r="M19" i="25"/>
  <c r="M20" i="25"/>
  <c r="M21" i="25"/>
  <c r="I29" i="25"/>
  <c r="G18" i="25"/>
  <c r="I18" i="25"/>
  <c r="M16" i="27"/>
  <c r="M17" i="27"/>
  <c r="M19" i="27"/>
  <c r="M20" i="27"/>
  <c r="M21" i="27"/>
  <c r="I29" i="27"/>
  <c r="E19" i="28"/>
  <c r="F19" i="28" s="1"/>
  <c r="F26" i="28"/>
  <c r="M18" i="28"/>
  <c r="M19" i="28"/>
  <c r="M20" i="28"/>
  <c r="M16" i="28"/>
  <c r="M17" i="28"/>
  <c r="M21" i="28"/>
  <c r="I29" i="28"/>
  <c r="G18" i="28"/>
  <c r="I18" i="28"/>
  <c r="G25" i="28"/>
  <c r="I25" i="28"/>
  <c r="M20" i="26"/>
  <c r="M16" i="26"/>
  <c r="M17" i="26"/>
  <c r="M19" i="26"/>
  <c r="M21" i="26"/>
  <c r="I29" i="26"/>
  <c r="E19" i="29"/>
  <c r="F26" i="29"/>
  <c r="E21" i="29"/>
  <c r="M18" i="29"/>
  <c r="M20" i="29"/>
  <c r="M19" i="29"/>
  <c r="M21" i="29"/>
  <c r="M16" i="29"/>
  <c r="M17" i="29"/>
  <c r="I29" i="29"/>
  <c r="G20" i="30"/>
  <c r="I20" i="30"/>
  <c r="E18" i="30"/>
  <c r="F25" i="30"/>
  <c r="F23" i="30"/>
  <c r="G23" i="30" s="1"/>
  <c r="E16" i="30"/>
  <c r="F16" i="30" s="1"/>
  <c r="E19" i="30"/>
  <c r="F19" i="30" s="1"/>
  <c r="F26" i="30"/>
  <c r="E21" i="30"/>
  <c r="M20" i="30"/>
  <c r="M21" i="30"/>
  <c r="M16" i="30"/>
  <c r="M17" i="30"/>
  <c r="M19" i="30"/>
  <c r="I29" i="30"/>
  <c r="G24" i="30"/>
  <c r="I24" i="30"/>
  <c r="G17" i="30"/>
  <c r="I17" i="30"/>
  <c r="I23" i="30"/>
  <c r="E35" i="22"/>
  <c r="E16" i="23"/>
  <c r="F16" i="23" s="1"/>
  <c r="F23" i="23"/>
  <c r="E17" i="23"/>
  <c r="F17" i="23" s="1"/>
  <c r="F24" i="23"/>
  <c r="E21" i="23"/>
  <c r="F25" i="23"/>
  <c r="E18" i="23"/>
  <c r="F18" i="23" s="1"/>
  <c r="E19" i="23"/>
  <c r="F26" i="23"/>
  <c r="M18" i="23"/>
  <c r="M19" i="23"/>
  <c r="M20" i="23"/>
  <c r="M16" i="23"/>
  <c r="M17" i="23"/>
  <c r="M21" i="23"/>
  <c r="I29" i="23"/>
  <c r="G25" i="23"/>
  <c r="I25" i="23"/>
  <c r="G17" i="23"/>
  <c r="I17" i="23"/>
  <c r="G24" i="23"/>
  <c r="I24" i="23"/>
  <c r="G23" i="23"/>
  <c r="I23" i="23"/>
  <c r="G27" i="23"/>
  <c r="I27" i="23"/>
  <c r="G20" i="23"/>
  <c r="I20" i="23"/>
  <c r="L35" i="22"/>
  <c r="K35" i="22"/>
  <c r="J35" i="22"/>
  <c r="I35" i="22"/>
  <c r="O34" i="22"/>
  <c r="D35" i="22"/>
  <c r="F39" i="22"/>
  <c r="N20" i="22"/>
  <c r="M39" i="22"/>
  <c r="G5" i="25"/>
  <c r="H28" i="18"/>
  <c r="J39" i="22"/>
  <c r="G39" i="22"/>
  <c r="D39" i="22"/>
  <c r="I27" i="18"/>
  <c r="G27" i="18"/>
  <c r="G5" i="31"/>
  <c r="G5" i="24"/>
  <c r="N27" i="22"/>
  <c r="G5" i="27"/>
  <c r="G5" i="28"/>
  <c r="I24" i="18"/>
  <c r="E17" i="18"/>
  <c r="F17" i="18" s="1"/>
  <c r="G17" i="18" s="1"/>
  <c r="G5" i="29"/>
  <c r="G5" i="30"/>
  <c r="E21" i="18"/>
  <c r="F26" i="18"/>
  <c r="F19" i="18"/>
  <c r="F23" i="18"/>
  <c r="E16" i="18"/>
  <c r="F25" i="18"/>
  <c r="E18" i="18"/>
  <c r="F18" i="18" s="1"/>
  <c r="G25" i="25" l="1"/>
  <c r="I25" i="25"/>
  <c r="I26" i="27"/>
  <c r="G26" i="27"/>
  <c r="G26" i="24"/>
  <c r="I26" i="24"/>
  <c r="I19" i="24"/>
  <c r="G19" i="24"/>
  <c r="G19" i="27"/>
  <c r="I19" i="27"/>
  <c r="I23" i="28"/>
  <c r="G23" i="28"/>
  <c r="G23" i="29"/>
  <c r="I23" i="29"/>
  <c r="G25" i="31"/>
  <c r="I25" i="31"/>
  <c r="G18" i="31"/>
  <c r="I18" i="31"/>
  <c r="G17" i="31"/>
  <c r="I17" i="31"/>
  <c r="I24" i="31"/>
  <c r="G24" i="31"/>
  <c r="F16" i="31"/>
  <c r="E14" i="31"/>
  <c r="G23" i="31"/>
  <c r="I23" i="31"/>
  <c r="G19" i="31"/>
  <c r="I19" i="31"/>
  <c r="I26" i="31"/>
  <c r="G26" i="31"/>
  <c r="I18" i="24"/>
  <c r="G18" i="24"/>
  <c r="I25" i="24"/>
  <c r="G25" i="24"/>
  <c r="F16" i="24"/>
  <c r="E14" i="24"/>
  <c r="G17" i="24"/>
  <c r="I17" i="24"/>
  <c r="G24" i="24"/>
  <c r="I24" i="24"/>
  <c r="G23" i="25"/>
  <c r="I23" i="25"/>
  <c r="F17" i="25"/>
  <c r="G17" i="25" s="1"/>
  <c r="E14" i="25"/>
  <c r="I18" i="23"/>
  <c r="G18" i="23"/>
  <c r="G18" i="27"/>
  <c r="I18" i="27"/>
  <c r="G25" i="27"/>
  <c r="I25" i="27"/>
  <c r="G17" i="27"/>
  <c r="I17" i="27"/>
  <c r="I24" i="27"/>
  <c r="G24" i="27"/>
  <c r="F16" i="27"/>
  <c r="E14" i="27"/>
  <c r="I23" i="27"/>
  <c r="G23" i="27"/>
  <c r="F16" i="28"/>
  <c r="E14" i="28"/>
  <c r="G24" i="28"/>
  <c r="I24" i="28"/>
  <c r="I17" i="28"/>
  <c r="G17" i="28"/>
  <c r="G17" i="26"/>
  <c r="I17" i="26"/>
  <c r="G24" i="26"/>
  <c r="I24" i="26"/>
  <c r="I18" i="26"/>
  <c r="G18" i="26"/>
  <c r="I25" i="26"/>
  <c r="G25" i="26"/>
  <c r="G23" i="26"/>
  <c r="I23" i="26"/>
  <c r="G26" i="26"/>
  <c r="I26" i="26"/>
  <c r="F19" i="26"/>
  <c r="E14" i="26"/>
  <c r="N39" i="22"/>
  <c r="G17" i="29"/>
  <c r="I17" i="29"/>
  <c r="G24" i="29"/>
  <c r="I24" i="29"/>
  <c r="G25" i="29"/>
  <c r="I25" i="29"/>
  <c r="G18" i="29"/>
  <c r="I18" i="29"/>
  <c r="F19" i="29"/>
  <c r="E14" i="29"/>
  <c r="G25" i="30"/>
  <c r="I25" i="30"/>
  <c r="G24" i="25"/>
  <c r="I24" i="25"/>
  <c r="I19" i="25"/>
  <c r="G19" i="25"/>
  <c r="I26" i="25"/>
  <c r="G26" i="25"/>
  <c r="G16" i="25"/>
  <c r="I16" i="25"/>
  <c r="I19" i="28"/>
  <c r="G19" i="28"/>
  <c r="I26" i="28"/>
  <c r="G26" i="28"/>
  <c r="G16" i="26"/>
  <c r="I16" i="26"/>
  <c r="I26" i="29"/>
  <c r="G26" i="29"/>
  <c r="G16" i="29"/>
  <c r="I16" i="29"/>
  <c r="F18" i="30"/>
  <c r="O24" i="22" s="1"/>
  <c r="E14" i="30"/>
  <c r="G19" i="30"/>
  <c r="I19" i="30"/>
  <c r="I26" i="30"/>
  <c r="G26" i="30"/>
  <c r="G16" i="30"/>
  <c r="I16" i="30"/>
  <c r="F19" i="23"/>
  <c r="E14" i="23"/>
  <c r="I26" i="23"/>
  <c r="G26" i="23"/>
  <c r="G16" i="23"/>
  <c r="I16" i="23"/>
  <c r="O30" i="22"/>
  <c r="N35" i="22"/>
  <c r="N9" i="22" s="1"/>
  <c r="O33" i="22"/>
  <c r="O29" i="22"/>
  <c r="G19" i="18"/>
  <c r="I25" i="18"/>
  <c r="O31" i="22"/>
  <c r="G18" i="18"/>
  <c r="O26" i="22"/>
  <c r="O32" i="22"/>
  <c r="F16" i="18"/>
  <c r="G16" i="18" s="1"/>
  <c r="E14" i="18"/>
  <c r="G23" i="18"/>
  <c r="I23" i="18"/>
  <c r="G26" i="18"/>
  <c r="I26" i="18"/>
  <c r="G16" i="31" l="1"/>
  <c r="I16" i="31"/>
  <c r="F14" i="31"/>
  <c r="E28" i="31"/>
  <c r="E30" i="31" s="1"/>
  <c r="G16" i="24"/>
  <c r="I16" i="24"/>
  <c r="F14" i="24"/>
  <c r="E28" i="24"/>
  <c r="E30" i="24" s="1"/>
  <c r="I17" i="25"/>
  <c r="O23" i="22"/>
  <c r="P23" i="22" s="1"/>
  <c r="F14" i="25"/>
  <c r="E28" i="25"/>
  <c r="E30" i="25" s="1"/>
  <c r="G16" i="27"/>
  <c r="I16" i="27"/>
  <c r="F14" i="27"/>
  <c r="E28" i="27"/>
  <c r="E30" i="27" s="1"/>
  <c r="G16" i="28"/>
  <c r="I16" i="28"/>
  <c r="F14" i="28"/>
  <c r="E28" i="28"/>
  <c r="E30" i="28" s="1"/>
  <c r="G19" i="26"/>
  <c r="I19" i="26"/>
  <c r="F14" i="26"/>
  <c r="E28" i="26"/>
  <c r="E30" i="26" s="1"/>
  <c r="G19" i="29"/>
  <c r="I19" i="29"/>
  <c r="F14" i="29"/>
  <c r="G14" i="29" s="1"/>
  <c r="E28" i="29"/>
  <c r="E30" i="29" s="1"/>
  <c r="E28" i="30"/>
  <c r="E30" i="30" s="1"/>
  <c r="F14" i="30"/>
  <c r="F14" i="23"/>
  <c r="F21" i="23" s="1"/>
  <c r="E28" i="23"/>
  <c r="E30" i="23" s="1"/>
  <c r="I18" i="30"/>
  <c r="G18" i="30"/>
  <c r="O25" i="22"/>
  <c r="P25" i="22" s="1"/>
  <c r="I19" i="23"/>
  <c r="G19" i="23"/>
  <c r="O22" i="22"/>
  <c r="P28" i="22"/>
  <c r="P26" i="22"/>
  <c r="P33" i="22"/>
  <c r="P21" i="22"/>
  <c r="P30" i="22"/>
  <c r="P34" i="22"/>
  <c r="P24" i="22"/>
  <c r="P31" i="22"/>
  <c r="P29" i="22"/>
  <c r="P32" i="22"/>
  <c r="F14" i="18"/>
  <c r="E28" i="18"/>
  <c r="F21" i="31" l="1"/>
  <c r="G14" i="31"/>
  <c r="I14" i="31"/>
  <c r="G14" i="24"/>
  <c r="I14" i="24"/>
  <c r="F21" i="24"/>
  <c r="F21" i="25"/>
  <c r="G14" i="25"/>
  <c r="I14" i="25"/>
  <c r="I14" i="23"/>
  <c r="G14" i="23"/>
  <c r="F21" i="27"/>
  <c r="I14" i="27"/>
  <c r="G14" i="27"/>
  <c r="F21" i="28"/>
  <c r="G14" i="28"/>
  <c r="I14" i="28"/>
  <c r="F21" i="26"/>
  <c r="G14" i="26"/>
  <c r="I14" i="26"/>
  <c r="F21" i="29"/>
  <c r="I14" i="29"/>
  <c r="F21" i="30"/>
  <c r="G14" i="30"/>
  <c r="I14" i="30"/>
  <c r="I21" i="23"/>
  <c r="F28" i="23"/>
  <c r="F30" i="23" s="1"/>
  <c r="G21" i="23"/>
  <c r="O20" i="22"/>
  <c r="P20" i="22" s="1"/>
  <c r="P22" i="22"/>
  <c r="F21" i="18"/>
  <c r="G14" i="18"/>
  <c r="F28" i="31" l="1"/>
  <c r="F30" i="31" s="1"/>
  <c r="L15" i="31" s="1"/>
  <c r="I21" i="31"/>
  <c r="I28" i="31" s="1"/>
  <c r="I30" i="31" s="1"/>
  <c r="G21" i="31"/>
  <c r="G28" i="31" s="1"/>
  <c r="G21" i="24"/>
  <c r="G28" i="24" s="1"/>
  <c r="F28" i="24"/>
  <c r="F30" i="24" s="1"/>
  <c r="L15" i="24" s="1"/>
  <c r="I21" i="24"/>
  <c r="I28" i="24" s="1"/>
  <c r="I30" i="24" s="1"/>
  <c r="G21" i="25"/>
  <c r="G28" i="25" s="1"/>
  <c r="F28" i="25"/>
  <c r="F30" i="25" s="1"/>
  <c r="L15" i="25" s="1"/>
  <c r="I21" i="25"/>
  <c r="I28" i="25" s="1"/>
  <c r="I30" i="25" s="1"/>
  <c r="I28" i="23"/>
  <c r="I30" i="23" s="1"/>
  <c r="G28" i="23"/>
  <c r="G21" i="27"/>
  <c r="G28" i="27" s="1"/>
  <c r="I21" i="27"/>
  <c r="I28" i="27" s="1"/>
  <c r="I30" i="27" s="1"/>
  <c r="F28" i="27"/>
  <c r="F30" i="27" s="1"/>
  <c r="L15" i="27" s="1"/>
  <c r="G21" i="28"/>
  <c r="G28" i="28" s="1"/>
  <c r="F28" i="28"/>
  <c r="F30" i="28" s="1"/>
  <c r="L15" i="28" s="1"/>
  <c r="I21" i="28"/>
  <c r="I28" i="28" s="1"/>
  <c r="I30" i="28" s="1"/>
  <c r="F28" i="26"/>
  <c r="F30" i="26" s="1"/>
  <c r="L15" i="26" s="1"/>
  <c r="I21" i="26"/>
  <c r="I28" i="26" s="1"/>
  <c r="I30" i="26" s="1"/>
  <c r="G21" i="26"/>
  <c r="G28" i="26" s="1"/>
  <c r="F28" i="29"/>
  <c r="F30" i="29" s="1"/>
  <c r="L15" i="29" s="1"/>
  <c r="G21" i="29"/>
  <c r="G28" i="29" s="1"/>
  <c r="I21" i="29"/>
  <c r="I28" i="29" s="1"/>
  <c r="I30" i="29" s="1"/>
  <c r="I21" i="30"/>
  <c r="I28" i="30" s="1"/>
  <c r="I30" i="30" s="1"/>
  <c r="F28" i="30"/>
  <c r="F30" i="30" s="1"/>
  <c r="L15" i="30" s="1"/>
  <c r="G21" i="30"/>
  <c r="G28" i="30" s="1"/>
  <c r="L15" i="23"/>
  <c r="I5" i="23"/>
  <c r="I21" i="18"/>
  <c r="O27" i="22"/>
  <c r="O35" i="22" s="1"/>
  <c r="E38" i="22"/>
  <c r="R35" i="22" l="1"/>
  <c r="M15" i="31"/>
  <c r="L14" i="31"/>
  <c r="L14" i="24"/>
  <c r="M15" i="24"/>
  <c r="M15" i="25"/>
  <c r="L14" i="25"/>
  <c r="L14" i="27"/>
  <c r="M15" i="27"/>
  <c r="L14" i="28"/>
  <c r="M15" i="28"/>
  <c r="L14" i="26"/>
  <c r="M15" i="26"/>
  <c r="L14" i="29"/>
  <c r="M15" i="29"/>
  <c r="M15" i="30"/>
  <c r="L14" i="30"/>
  <c r="M15" i="23"/>
  <c r="N41" i="22"/>
  <c r="L14" i="23"/>
  <c r="J38" i="22"/>
  <c r="J40" i="22" s="1"/>
  <c r="J42" i="22" s="1"/>
  <c r="P27" i="22"/>
  <c r="E40" i="22"/>
  <c r="I5" i="31"/>
  <c r="M38" i="22"/>
  <c r="M40" i="22" s="1"/>
  <c r="F38" i="22"/>
  <c r="G38" i="22"/>
  <c r="I38" i="22"/>
  <c r="H38" i="22"/>
  <c r="K38" i="22"/>
  <c r="K40" i="22" s="1"/>
  <c r="K42" i="22" s="1"/>
  <c r="I5" i="24"/>
  <c r="L38" i="22"/>
  <c r="L40" i="22" s="1"/>
  <c r="M14" i="31" l="1"/>
  <c r="M30" i="31" s="1"/>
  <c r="L30" i="31"/>
  <c r="K28" i="31" s="1"/>
  <c r="L30" i="24"/>
  <c r="K28" i="24" s="1"/>
  <c r="M14" i="24"/>
  <c r="M30" i="24" s="1"/>
  <c r="M14" i="25"/>
  <c r="M30" i="25" s="1"/>
  <c r="L30" i="25"/>
  <c r="K28" i="25" s="1"/>
  <c r="M14" i="27"/>
  <c r="M30" i="27" s="1"/>
  <c r="L30" i="27"/>
  <c r="K28" i="27" s="1"/>
  <c r="M14" i="28"/>
  <c r="M30" i="28" s="1"/>
  <c r="L30" i="28"/>
  <c r="K28" i="28" s="1"/>
  <c r="M14" i="26"/>
  <c r="M30" i="26" s="1"/>
  <c r="L30" i="26"/>
  <c r="K28" i="26" s="1"/>
  <c r="M14" i="29"/>
  <c r="M30" i="29" s="1"/>
  <c r="L30" i="29"/>
  <c r="K28" i="29" s="1"/>
  <c r="L30" i="30"/>
  <c r="K28" i="30" s="1"/>
  <c r="M14" i="30"/>
  <c r="M30" i="30" s="1"/>
  <c r="I5" i="27"/>
  <c r="M14" i="23"/>
  <c r="M30" i="23" s="1"/>
  <c r="L30" i="23"/>
  <c r="K28" i="23" s="1"/>
  <c r="E42" i="22"/>
  <c r="I5" i="26"/>
  <c r="I5" i="28"/>
  <c r="J9" i="22"/>
  <c r="P35" i="22"/>
  <c r="J45" i="22"/>
  <c r="J46" i="22" s="1"/>
  <c r="E45" i="22"/>
  <c r="I5" i="25"/>
  <c r="I5" i="30"/>
  <c r="I5" i="29"/>
  <c r="F40" i="22"/>
  <c r="F42" i="22" s="1"/>
  <c r="G40" i="22"/>
  <c r="G42" i="22" s="1"/>
  <c r="I40" i="22"/>
  <c r="I42" i="22" s="1"/>
  <c r="H40" i="22"/>
  <c r="H42" i="22" s="1"/>
  <c r="L42" i="22"/>
  <c r="E69" i="15"/>
  <c r="F69" i="15"/>
  <c r="G69" i="15"/>
  <c r="H69" i="15"/>
  <c r="I69" i="15"/>
  <c r="J69" i="15"/>
  <c r="K69" i="15"/>
  <c r="L69" i="15"/>
  <c r="M69" i="15"/>
  <c r="J70" i="15"/>
  <c r="K70" i="15"/>
  <c r="E71" i="15"/>
  <c r="E70" i="15" s="1"/>
  <c r="F71" i="15"/>
  <c r="F70" i="15" s="1"/>
  <c r="G71" i="15"/>
  <c r="G70" i="15" s="1"/>
  <c r="H71" i="15"/>
  <c r="H70" i="15" s="1"/>
  <c r="I71" i="15"/>
  <c r="I70" i="15" s="1"/>
  <c r="J71" i="15"/>
  <c r="K71" i="15"/>
  <c r="L71" i="15"/>
  <c r="L70" i="15" s="1"/>
  <c r="M71" i="15"/>
  <c r="E72" i="15"/>
  <c r="F72" i="15"/>
  <c r="G72" i="15"/>
  <c r="H72" i="15"/>
  <c r="I72" i="15"/>
  <c r="J72" i="15"/>
  <c r="K72" i="15"/>
  <c r="L72" i="15"/>
  <c r="M72" i="15"/>
  <c r="M70" i="15" s="1"/>
  <c r="D72" i="15"/>
  <c r="D71" i="15"/>
  <c r="D69" i="15"/>
  <c r="E31" i="15"/>
  <c r="F31" i="15"/>
  <c r="G31" i="15"/>
  <c r="H31" i="15"/>
  <c r="I31" i="15"/>
  <c r="J31" i="15"/>
  <c r="K31" i="15"/>
  <c r="L31" i="15"/>
  <c r="M31" i="15"/>
  <c r="I32" i="15"/>
  <c r="E33" i="15"/>
  <c r="E32" i="15" s="1"/>
  <c r="F33" i="15"/>
  <c r="F32" i="15" s="1"/>
  <c r="G33" i="15"/>
  <c r="G32" i="15" s="1"/>
  <c r="H33" i="15"/>
  <c r="H32" i="15" s="1"/>
  <c r="I33" i="15"/>
  <c r="J33" i="15"/>
  <c r="J32" i="15" s="1"/>
  <c r="K33" i="15"/>
  <c r="K32" i="15" s="1"/>
  <c r="L33" i="15"/>
  <c r="L32" i="15" s="1"/>
  <c r="M33" i="15"/>
  <c r="M32" i="15" s="1"/>
  <c r="E34" i="15"/>
  <c r="F34" i="15"/>
  <c r="G34" i="15"/>
  <c r="H34" i="15"/>
  <c r="I34" i="15"/>
  <c r="J34" i="15"/>
  <c r="K34" i="15"/>
  <c r="L34" i="15"/>
  <c r="M34" i="15"/>
  <c r="D34" i="15"/>
  <c r="D33" i="15"/>
  <c r="E68" i="15"/>
  <c r="G68" i="15"/>
  <c r="E73" i="15"/>
  <c r="F73" i="15"/>
  <c r="G73" i="15"/>
  <c r="H73" i="15"/>
  <c r="I73" i="15"/>
  <c r="J73" i="15"/>
  <c r="K73" i="15"/>
  <c r="L73" i="15"/>
  <c r="M73" i="15"/>
  <c r="D73" i="15"/>
  <c r="N54" i="15"/>
  <c r="E53" i="15"/>
  <c r="E64" i="15" s="1"/>
  <c r="F53" i="15"/>
  <c r="F64" i="15" s="1"/>
  <c r="G53" i="15"/>
  <c r="H53" i="15"/>
  <c r="H64" i="15" s="1"/>
  <c r="I53" i="15"/>
  <c r="J53" i="15"/>
  <c r="K53" i="15"/>
  <c r="L53" i="15"/>
  <c r="L64" i="15" s="1"/>
  <c r="M53" i="15"/>
  <c r="M68" i="15" s="1"/>
  <c r="E60" i="15"/>
  <c r="F60" i="15"/>
  <c r="G60" i="15"/>
  <c r="H60" i="15"/>
  <c r="I60" i="15"/>
  <c r="J60" i="15"/>
  <c r="K60" i="15"/>
  <c r="L60" i="15"/>
  <c r="M60" i="15"/>
  <c r="D60" i="15"/>
  <c r="D53" i="15"/>
  <c r="D64" i="15" s="1"/>
  <c r="N63" i="15"/>
  <c r="N62" i="15"/>
  <c r="N61" i="15"/>
  <c r="N59" i="15"/>
  <c r="N58" i="15"/>
  <c r="N57" i="15"/>
  <c r="N56" i="15"/>
  <c r="N55" i="15"/>
  <c r="E42" i="15"/>
  <c r="F42" i="15"/>
  <c r="G42" i="15"/>
  <c r="H42" i="15"/>
  <c r="I42" i="15"/>
  <c r="J42" i="15"/>
  <c r="K42" i="15"/>
  <c r="L42" i="15"/>
  <c r="M42" i="15"/>
  <c r="D42" i="15"/>
  <c r="M35" i="15"/>
  <c r="E35" i="15"/>
  <c r="F35" i="15"/>
  <c r="G35" i="15"/>
  <c r="H35" i="15"/>
  <c r="I35" i="15"/>
  <c r="J35" i="15"/>
  <c r="K35" i="15"/>
  <c r="L35" i="15"/>
  <c r="D35" i="15"/>
  <c r="N25" i="15"/>
  <c r="D15" i="15"/>
  <c r="D31" i="15" s="1"/>
  <c r="N17" i="15"/>
  <c r="N83" i="15"/>
  <c r="N82" i="15"/>
  <c r="N81" i="15"/>
  <c r="M80" i="15"/>
  <c r="L80" i="15"/>
  <c r="K80" i="15"/>
  <c r="J80" i="15"/>
  <c r="I80" i="15"/>
  <c r="H80" i="15"/>
  <c r="G80" i="15"/>
  <c r="F80" i="15"/>
  <c r="E80" i="15"/>
  <c r="D80" i="15"/>
  <c r="N76" i="15"/>
  <c r="N75" i="15"/>
  <c r="N74" i="15"/>
  <c r="M51" i="15"/>
  <c r="L51" i="15"/>
  <c r="K51" i="15"/>
  <c r="J51" i="15"/>
  <c r="I51" i="15"/>
  <c r="H51" i="15"/>
  <c r="G51" i="15"/>
  <c r="F51" i="15"/>
  <c r="E51" i="15"/>
  <c r="D51" i="15"/>
  <c r="N45" i="15"/>
  <c r="N44" i="15"/>
  <c r="N43" i="15"/>
  <c r="N38" i="15"/>
  <c r="N37" i="15"/>
  <c r="N36" i="15"/>
  <c r="M29" i="15"/>
  <c r="L29" i="15"/>
  <c r="K29" i="15"/>
  <c r="J29" i="15"/>
  <c r="I29" i="15"/>
  <c r="H29" i="15"/>
  <c r="G29" i="15"/>
  <c r="F29" i="15"/>
  <c r="E29" i="15"/>
  <c r="D29" i="15"/>
  <c r="N24" i="15"/>
  <c r="N23" i="15"/>
  <c r="M22" i="15"/>
  <c r="L22" i="15"/>
  <c r="K22" i="15"/>
  <c r="J22" i="15"/>
  <c r="I22" i="15"/>
  <c r="H22" i="15"/>
  <c r="G22" i="15"/>
  <c r="F22" i="15"/>
  <c r="E22" i="15"/>
  <c r="D22" i="15"/>
  <c r="N21" i="15"/>
  <c r="N20" i="15"/>
  <c r="N19" i="15"/>
  <c r="N18" i="15"/>
  <c r="N16" i="15"/>
  <c r="M15" i="15"/>
  <c r="M30" i="15" s="1"/>
  <c r="L15" i="15"/>
  <c r="K15" i="15"/>
  <c r="J15" i="15"/>
  <c r="J30" i="15" s="1"/>
  <c r="I15" i="15"/>
  <c r="I30" i="15" s="1"/>
  <c r="H15" i="15"/>
  <c r="H30" i="15" s="1"/>
  <c r="G15" i="15"/>
  <c r="G26" i="15" s="1"/>
  <c r="F15" i="15"/>
  <c r="F30" i="15" s="1"/>
  <c r="E15" i="15"/>
  <c r="E30" i="15" s="1"/>
  <c r="E46" i="22" l="1"/>
  <c r="G45" i="22"/>
  <c r="G46" i="22"/>
  <c r="I45" i="22"/>
  <c r="I46" i="22"/>
  <c r="H45" i="22"/>
  <c r="H46" i="22" s="1"/>
  <c r="K45" i="22"/>
  <c r="K46" i="22" s="1"/>
  <c r="L45" i="22"/>
  <c r="L46" i="22" s="1"/>
  <c r="F45" i="22"/>
  <c r="F46" i="22" s="1"/>
  <c r="M45" i="22"/>
  <c r="M42" i="22"/>
  <c r="M46" i="22" s="1"/>
  <c r="I29" i="18"/>
  <c r="D30" i="18"/>
  <c r="J68" i="15"/>
  <c r="K68" i="15"/>
  <c r="I68" i="15"/>
  <c r="F68" i="15"/>
  <c r="J64" i="15"/>
  <c r="D68" i="15"/>
  <c r="M64" i="15"/>
  <c r="H26" i="15"/>
  <c r="N60" i="15"/>
  <c r="G64" i="15"/>
  <c r="H68" i="15"/>
  <c r="L68" i="15"/>
  <c r="L26" i="15"/>
  <c r="N73" i="15"/>
  <c r="K26" i="15"/>
  <c r="E26" i="15"/>
  <c r="M26" i="15"/>
  <c r="I26" i="15"/>
  <c r="N15" i="15"/>
  <c r="N53" i="15"/>
  <c r="K64" i="15"/>
  <c r="D26" i="15"/>
  <c r="I64" i="15"/>
  <c r="N42" i="15"/>
  <c r="J26" i="15"/>
  <c r="D30" i="15"/>
  <c r="G30" i="15"/>
  <c r="L30" i="15"/>
  <c r="F26" i="15"/>
  <c r="N35" i="15"/>
  <c r="N80" i="15"/>
  <c r="K30" i="15"/>
  <c r="N22" i="15"/>
  <c r="P70" i="14"/>
  <c r="L69" i="14"/>
  <c r="M68" i="14"/>
  <c r="K67" i="14"/>
  <c r="J67" i="14"/>
  <c r="I67" i="14"/>
  <c r="H67" i="14"/>
  <c r="G67" i="14"/>
  <c r="F67" i="14"/>
  <c r="E67" i="14"/>
  <c r="D67" i="14"/>
  <c r="L67" i="14" s="1"/>
  <c r="C67" i="14"/>
  <c r="K66" i="14"/>
  <c r="J66" i="14"/>
  <c r="I66" i="14"/>
  <c r="L66" i="14" s="1"/>
  <c r="H66" i="14"/>
  <c r="G66" i="14"/>
  <c r="F66" i="14"/>
  <c r="E66" i="14"/>
  <c r="D66" i="14"/>
  <c r="C66" i="14"/>
  <c r="K65" i="14"/>
  <c r="J65" i="14"/>
  <c r="I65" i="14"/>
  <c r="H65" i="14"/>
  <c r="G65" i="14"/>
  <c r="F65" i="14"/>
  <c r="E65" i="14"/>
  <c r="E68" i="14" s="1"/>
  <c r="E70" i="14" s="1"/>
  <c r="D65" i="14"/>
  <c r="L65" i="14" s="1"/>
  <c r="N65" i="14" s="1"/>
  <c r="C65" i="14"/>
  <c r="K64" i="14"/>
  <c r="J64" i="14"/>
  <c r="I64" i="14"/>
  <c r="H64" i="14"/>
  <c r="G64" i="14"/>
  <c r="F64" i="14"/>
  <c r="E64" i="14"/>
  <c r="D64" i="14"/>
  <c r="L64" i="14" s="1"/>
  <c r="C64" i="14"/>
  <c r="K63" i="14"/>
  <c r="L63" i="14" s="1"/>
  <c r="N63" i="14" s="1"/>
  <c r="J63" i="14"/>
  <c r="I63" i="14"/>
  <c r="H63" i="14"/>
  <c r="G63" i="14"/>
  <c r="F63" i="14"/>
  <c r="E63" i="14"/>
  <c r="D63" i="14"/>
  <c r="C63" i="14"/>
  <c r="K62" i="14"/>
  <c r="J62" i="14"/>
  <c r="I62" i="14"/>
  <c r="H62" i="14"/>
  <c r="G62" i="14"/>
  <c r="F62" i="14"/>
  <c r="E62" i="14"/>
  <c r="D62" i="14"/>
  <c r="L62" i="14" s="1"/>
  <c r="N62" i="14" s="1"/>
  <c r="C62" i="14"/>
  <c r="K61" i="14"/>
  <c r="J61" i="14"/>
  <c r="I61" i="14"/>
  <c r="H61" i="14"/>
  <c r="G61" i="14"/>
  <c r="F61" i="14"/>
  <c r="E61" i="14"/>
  <c r="D61" i="14"/>
  <c r="L61" i="14" s="1"/>
  <c r="C61" i="14"/>
  <c r="K60" i="14"/>
  <c r="J60" i="14"/>
  <c r="I60" i="14"/>
  <c r="H60" i="14"/>
  <c r="G60" i="14"/>
  <c r="F60" i="14"/>
  <c r="E60" i="14"/>
  <c r="D60" i="14"/>
  <c r="L60" i="14" s="1"/>
  <c r="C60" i="14"/>
  <c r="K59" i="14"/>
  <c r="J59" i="14"/>
  <c r="I59" i="14"/>
  <c r="H59" i="14"/>
  <c r="G59" i="14"/>
  <c r="F59" i="14"/>
  <c r="E59" i="14"/>
  <c r="D59" i="14"/>
  <c r="L59" i="14" s="1"/>
  <c r="N59" i="14" s="1"/>
  <c r="C59" i="14"/>
  <c r="K58" i="14"/>
  <c r="K68" i="14" s="1"/>
  <c r="K70" i="14" s="1"/>
  <c r="J58" i="14"/>
  <c r="J68" i="14" s="1"/>
  <c r="J70" i="14" s="1"/>
  <c r="I58" i="14"/>
  <c r="I68" i="14" s="1"/>
  <c r="I70" i="14" s="1"/>
  <c r="H58" i="14"/>
  <c r="H68" i="14" s="1"/>
  <c r="H70" i="14" s="1"/>
  <c r="G58" i="14"/>
  <c r="F58" i="14"/>
  <c r="E58" i="14"/>
  <c r="D58" i="14"/>
  <c r="C58" i="14"/>
  <c r="K54" i="14"/>
  <c r="J54" i="14"/>
  <c r="I54" i="14"/>
  <c r="H54" i="14"/>
  <c r="G54" i="14"/>
  <c r="F54" i="14"/>
  <c r="E54" i="14"/>
  <c r="D54" i="14"/>
  <c r="M54" i="14" s="1"/>
  <c r="M53" i="14"/>
  <c r="N67" i="14" s="1"/>
  <c r="M52" i="14"/>
  <c r="N66" i="14" s="1"/>
  <c r="M51" i="14"/>
  <c r="M50" i="14"/>
  <c r="M49" i="14"/>
  <c r="M48" i="14"/>
  <c r="M47" i="14"/>
  <c r="N61" i="14" s="1"/>
  <c r="M46" i="14"/>
  <c r="N60" i="14" s="1"/>
  <c r="M45" i="14"/>
  <c r="M44" i="14"/>
  <c r="P38" i="14"/>
  <c r="L37" i="14"/>
  <c r="M36" i="14"/>
  <c r="K35" i="14"/>
  <c r="J35" i="14"/>
  <c r="I35" i="14"/>
  <c r="H35" i="14"/>
  <c r="G35" i="14"/>
  <c r="F35" i="14"/>
  <c r="E35" i="14"/>
  <c r="D35" i="14"/>
  <c r="L35" i="14" s="1"/>
  <c r="N35" i="14" s="1"/>
  <c r="C35" i="14"/>
  <c r="K34" i="14"/>
  <c r="J34" i="14"/>
  <c r="I34" i="14"/>
  <c r="H34" i="14"/>
  <c r="G34" i="14"/>
  <c r="F34" i="14"/>
  <c r="E34" i="14"/>
  <c r="D34" i="14"/>
  <c r="L34" i="14" s="1"/>
  <c r="N34" i="14" s="1"/>
  <c r="C34" i="14"/>
  <c r="K33" i="14"/>
  <c r="J33" i="14"/>
  <c r="I33" i="14"/>
  <c r="H33" i="14"/>
  <c r="G33" i="14"/>
  <c r="F33" i="14"/>
  <c r="E33" i="14"/>
  <c r="D33" i="14"/>
  <c r="L33" i="14" s="1"/>
  <c r="C33" i="14"/>
  <c r="K32" i="14"/>
  <c r="J32" i="14"/>
  <c r="I32" i="14"/>
  <c r="H32" i="14"/>
  <c r="G32" i="14"/>
  <c r="F32" i="14"/>
  <c r="E32" i="14"/>
  <c r="D32" i="14"/>
  <c r="L32" i="14" s="1"/>
  <c r="N32" i="14" s="1"/>
  <c r="C32" i="14"/>
  <c r="K31" i="14"/>
  <c r="J31" i="14"/>
  <c r="I31" i="14"/>
  <c r="H31" i="14"/>
  <c r="G31" i="14"/>
  <c r="F31" i="14"/>
  <c r="E31" i="14"/>
  <c r="D31" i="14"/>
  <c r="L31" i="14" s="1"/>
  <c r="C31" i="14"/>
  <c r="K30" i="14"/>
  <c r="J30" i="14"/>
  <c r="I30" i="14"/>
  <c r="I36" i="14" s="1"/>
  <c r="I38" i="14" s="1"/>
  <c r="H30" i="14"/>
  <c r="G30" i="14"/>
  <c r="F30" i="14"/>
  <c r="E30" i="14"/>
  <c r="D30" i="14"/>
  <c r="L30" i="14" s="1"/>
  <c r="C30" i="14"/>
  <c r="K29" i="14"/>
  <c r="J29" i="14"/>
  <c r="I29" i="14"/>
  <c r="H29" i="14"/>
  <c r="G29" i="14"/>
  <c r="F29" i="14"/>
  <c r="E29" i="14"/>
  <c r="D29" i="14"/>
  <c r="L29" i="14" s="1"/>
  <c r="N29" i="14" s="1"/>
  <c r="C29" i="14"/>
  <c r="K28" i="14"/>
  <c r="J28" i="14"/>
  <c r="I28" i="14"/>
  <c r="H28" i="14"/>
  <c r="H36" i="14" s="1"/>
  <c r="H38" i="14" s="1"/>
  <c r="G28" i="14"/>
  <c r="F28" i="14"/>
  <c r="E28" i="14"/>
  <c r="D28" i="14"/>
  <c r="L28" i="14" s="1"/>
  <c r="C28" i="14"/>
  <c r="K27" i="14"/>
  <c r="K36" i="14" s="1"/>
  <c r="K38" i="14" s="1"/>
  <c r="J27" i="14"/>
  <c r="J36" i="14" s="1"/>
  <c r="J38" i="14" s="1"/>
  <c r="I27" i="14"/>
  <c r="H27" i="14"/>
  <c r="G27" i="14"/>
  <c r="F27" i="14"/>
  <c r="E27" i="14"/>
  <c r="D27" i="14"/>
  <c r="L27" i="14" s="1"/>
  <c r="C27" i="14"/>
  <c r="K26" i="14"/>
  <c r="J26" i="14"/>
  <c r="I26" i="14"/>
  <c r="H26" i="14"/>
  <c r="G26" i="14"/>
  <c r="F26" i="14"/>
  <c r="E26" i="14"/>
  <c r="E36" i="14" s="1"/>
  <c r="E38" i="14" s="1"/>
  <c r="D26" i="14"/>
  <c r="D36" i="14" s="1"/>
  <c r="C26" i="14"/>
  <c r="K22" i="14"/>
  <c r="J22" i="14"/>
  <c r="I22" i="14"/>
  <c r="H22" i="14"/>
  <c r="G22" i="14"/>
  <c r="F22" i="14"/>
  <c r="E22" i="14"/>
  <c r="D22" i="14"/>
  <c r="M22" i="14" s="1"/>
  <c r="M21" i="14"/>
  <c r="M20" i="14"/>
  <c r="M19" i="14"/>
  <c r="L19" i="14" s="1"/>
  <c r="M18" i="14"/>
  <c r="L18" i="14" s="1"/>
  <c r="M17" i="14"/>
  <c r="M16" i="14"/>
  <c r="M15" i="14"/>
  <c r="M14" i="14"/>
  <c r="N28" i="14" s="1"/>
  <c r="M13" i="14"/>
  <c r="N27" i="14" s="1"/>
  <c r="M12" i="14"/>
  <c r="G5" i="18" l="1"/>
  <c r="M19" i="18"/>
  <c r="M20" i="18"/>
  <c r="H30" i="18"/>
  <c r="M17" i="18"/>
  <c r="M21" i="18"/>
  <c r="M18" i="18"/>
  <c r="M16" i="18"/>
  <c r="G25" i="18"/>
  <c r="N26" i="15"/>
  <c r="D27" i="15"/>
  <c r="H3" i="15"/>
  <c r="O36" i="15"/>
  <c r="O35" i="15" s="1"/>
  <c r="K27" i="15"/>
  <c r="P45" i="15"/>
  <c r="O44" i="15"/>
  <c r="O43" i="15"/>
  <c r="O25" i="15"/>
  <c r="M27" i="15"/>
  <c r="I27" i="15"/>
  <c r="O45" i="15"/>
  <c r="O37" i="15"/>
  <c r="L27" i="15"/>
  <c r="G27" i="15"/>
  <c r="E27" i="15"/>
  <c r="H27" i="15"/>
  <c r="N27" i="15"/>
  <c r="O38" i="15"/>
  <c r="O22" i="15"/>
  <c r="J27" i="15"/>
  <c r="F27" i="15"/>
  <c r="N31" i="15"/>
  <c r="O20" i="15"/>
  <c r="O24" i="15"/>
  <c r="O21" i="15"/>
  <c r="O15" i="15"/>
  <c r="O26" i="15" s="1"/>
  <c r="O17" i="15"/>
  <c r="O18" i="15"/>
  <c r="O19" i="15"/>
  <c r="O16" i="15"/>
  <c r="O23" i="15"/>
  <c r="O42" i="15"/>
  <c r="G68" i="14"/>
  <c r="G70" i="14" s="1"/>
  <c r="F68" i="14"/>
  <c r="F70" i="14" s="1"/>
  <c r="L15" i="14"/>
  <c r="D38" i="14"/>
  <c r="L48" i="14"/>
  <c r="N30" i="14"/>
  <c r="L49" i="14"/>
  <c r="F36" i="14"/>
  <c r="F38" i="14" s="1"/>
  <c r="L51" i="14"/>
  <c r="L47" i="14"/>
  <c r="L52" i="14"/>
  <c r="L45" i="14"/>
  <c r="L13" i="14"/>
  <c r="N51" i="14"/>
  <c r="L17" i="14"/>
  <c r="L20" i="14"/>
  <c r="L16" i="14"/>
  <c r="G36" i="14"/>
  <c r="G38" i="14" s="1"/>
  <c r="L44" i="14"/>
  <c r="L21" i="14"/>
  <c r="N31" i="14"/>
  <c r="N64" i="14"/>
  <c r="L58" i="14"/>
  <c r="N58" i="14" s="1"/>
  <c r="N68" i="14" s="1"/>
  <c r="L12" i="14"/>
  <c r="L26" i="14"/>
  <c r="L38" i="14" s="1"/>
  <c r="L53" i="14"/>
  <c r="L46" i="14"/>
  <c r="L50" i="14"/>
  <c r="D68" i="14"/>
  <c r="L14" i="14"/>
  <c r="N33" i="14"/>
  <c r="I19" i="18" l="1"/>
  <c r="I16" i="18"/>
  <c r="I20" i="18"/>
  <c r="I18" i="18"/>
  <c r="I15" i="18"/>
  <c r="I17" i="18"/>
  <c r="J39" i="15"/>
  <c r="J40" i="15" s="1"/>
  <c r="J46" i="15" s="1"/>
  <c r="J47" i="15" s="1"/>
  <c r="E39" i="15"/>
  <c r="E40" i="15" s="1"/>
  <c r="E46" i="15" s="1"/>
  <c r="E47" i="15" s="1"/>
  <c r="N34" i="15"/>
  <c r="O34" i="15" s="1"/>
  <c r="D32" i="15"/>
  <c r="D39" i="15" s="1"/>
  <c r="D40" i="15" s="1"/>
  <c r="D46" i="15" s="1"/>
  <c r="D47" i="15" s="1"/>
  <c r="I39" i="15"/>
  <c r="I40" i="15" s="1"/>
  <c r="I46" i="15" s="1"/>
  <c r="I47" i="15" s="1"/>
  <c r="L39" i="15"/>
  <c r="L40" i="15" s="1"/>
  <c r="L46" i="15" s="1"/>
  <c r="L47" i="15" s="1"/>
  <c r="K39" i="15"/>
  <c r="K40" i="15" s="1"/>
  <c r="K46" i="15" s="1"/>
  <c r="K47" i="15" s="1"/>
  <c r="G39" i="15"/>
  <c r="G40" i="15" s="1"/>
  <c r="G46" i="15" s="1"/>
  <c r="G47" i="15" s="1"/>
  <c r="N30" i="15"/>
  <c r="O31" i="15"/>
  <c r="O30" i="15" s="1"/>
  <c r="M39" i="15"/>
  <c r="M40" i="15" s="1"/>
  <c r="M46" i="15" s="1"/>
  <c r="M47" i="15" s="1"/>
  <c r="H39" i="15"/>
  <c r="H40" i="15" s="1"/>
  <c r="H46" i="15" s="1"/>
  <c r="H47" i="15" s="1"/>
  <c r="F39" i="15"/>
  <c r="F40" i="15" s="1"/>
  <c r="F46" i="15" s="1"/>
  <c r="F47" i="15" s="1"/>
  <c r="N33" i="15"/>
  <c r="O33" i="15" s="1"/>
  <c r="N13" i="14"/>
  <c r="K3" i="14" s="1"/>
  <c r="N19" i="14"/>
  <c r="L70" i="14"/>
  <c r="L36" i="14"/>
  <c r="N26" i="14"/>
  <c r="N36" i="14" s="1"/>
  <c r="N38" i="14" s="1"/>
  <c r="H3" i="14" s="1"/>
  <c r="D70" i="14"/>
  <c r="L68" i="14"/>
  <c r="E30" i="18" l="1"/>
  <c r="N39" i="15"/>
  <c r="N32" i="15"/>
  <c r="O32" i="15"/>
  <c r="N70" i="14"/>
  <c r="N45" i="14"/>
  <c r="R70" i="12"/>
  <c r="N69" i="12"/>
  <c r="O68" i="12"/>
  <c r="M67" i="12"/>
  <c r="L67" i="12"/>
  <c r="K67" i="12"/>
  <c r="J67" i="12"/>
  <c r="I67" i="12"/>
  <c r="H67" i="12"/>
  <c r="G67" i="12"/>
  <c r="F67" i="12"/>
  <c r="E67" i="12"/>
  <c r="N67" i="12" s="1"/>
  <c r="D67" i="12"/>
  <c r="C67" i="12"/>
  <c r="M66" i="12"/>
  <c r="L66" i="12"/>
  <c r="K66" i="12"/>
  <c r="J66" i="12"/>
  <c r="I66" i="12"/>
  <c r="H66" i="12"/>
  <c r="G66" i="12"/>
  <c r="F66" i="12"/>
  <c r="N66" i="12" s="1"/>
  <c r="E66" i="12"/>
  <c r="D66" i="12"/>
  <c r="C66" i="12"/>
  <c r="M65" i="12"/>
  <c r="L65" i="12"/>
  <c r="K65" i="12"/>
  <c r="J65" i="12"/>
  <c r="I65" i="12"/>
  <c r="H65" i="12"/>
  <c r="G65" i="12"/>
  <c r="F65" i="12"/>
  <c r="E65" i="12"/>
  <c r="D65" i="12"/>
  <c r="N65" i="12" s="1"/>
  <c r="C65" i="12"/>
  <c r="M64" i="12"/>
  <c r="L64" i="12"/>
  <c r="K64" i="12"/>
  <c r="J64" i="12"/>
  <c r="I64" i="12"/>
  <c r="H64" i="12"/>
  <c r="G64" i="12"/>
  <c r="F64" i="12"/>
  <c r="E64" i="12"/>
  <c r="D64" i="12"/>
  <c r="N64" i="12" s="1"/>
  <c r="C64" i="12"/>
  <c r="M63" i="12"/>
  <c r="L63" i="12"/>
  <c r="K63" i="12"/>
  <c r="J63" i="12"/>
  <c r="I63" i="12"/>
  <c r="H63" i="12"/>
  <c r="G63" i="12"/>
  <c r="F63" i="12"/>
  <c r="E63" i="12"/>
  <c r="D63" i="12"/>
  <c r="N63" i="12" s="1"/>
  <c r="C63" i="12"/>
  <c r="M62" i="12"/>
  <c r="L62" i="12"/>
  <c r="K62" i="12"/>
  <c r="J62" i="12"/>
  <c r="I62" i="12"/>
  <c r="H62" i="12"/>
  <c r="G62" i="12"/>
  <c r="F62" i="12"/>
  <c r="E62" i="12"/>
  <c r="D62" i="12"/>
  <c r="N62" i="12" s="1"/>
  <c r="C62" i="12"/>
  <c r="M61" i="12"/>
  <c r="L61" i="12"/>
  <c r="K61" i="12"/>
  <c r="J61" i="12"/>
  <c r="I61" i="12"/>
  <c r="H61" i="12"/>
  <c r="G61" i="12"/>
  <c r="F61" i="12"/>
  <c r="E61" i="12"/>
  <c r="D61" i="12"/>
  <c r="N61" i="12" s="1"/>
  <c r="C61" i="12"/>
  <c r="M60" i="12"/>
  <c r="L60" i="12"/>
  <c r="K60" i="12"/>
  <c r="J60" i="12"/>
  <c r="I60" i="12"/>
  <c r="H60" i="12"/>
  <c r="G60" i="12"/>
  <c r="F60" i="12"/>
  <c r="E60" i="12"/>
  <c r="D60" i="12"/>
  <c r="N60" i="12" s="1"/>
  <c r="C60" i="12"/>
  <c r="M59" i="12"/>
  <c r="L59" i="12"/>
  <c r="K59" i="12"/>
  <c r="J59" i="12"/>
  <c r="I59" i="12"/>
  <c r="H59" i="12"/>
  <c r="G59" i="12"/>
  <c r="F59" i="12"/>
  <c r="E59" i="12"/>
  <c r="N59" i="12" s="1"/>
  <c r="P59" i="12" s="1"/>
  <c r="D59" i="12"/>
  <c r="C59" i="12"/>
  <c r="M58" i="12"/>
  <c r="M68" i="12" s="1"/>
  <c r="M70" i="12" s="1"/>
  <c r="L58" i="12"/>
  <c r="L68" i="12" s="1"/>
  <c r="L70" i="12" s="1"/>
  <c r="K58" i="12"/>
  <c r="K68" i="12" s="1"/>
  <c r="K70" i="12" s="1"/>
  <c r="J58" i="12"/>
  <c r="J68" i="12" s="1"/>
  <c r="J70" i="12" s="1"/>
  <c r="I58" i="12"/>
  <c r="H58" i="12"/>
  <c r="G58" i="12"/>
  <c r="G68" i="12" s="1"/>
  <c r="G70" i="12" s="1"/>
  <c r="F58" i="12"/>
  <c r="F68" i="12" s="1"/>
  <c r="E58" i="12"/>
  <c r="E68" i="12" s="1"/>
  <c r="E70" i="12" s="1"/>
  <c r="D58" i="12"/>
  <c r="N58" i="12" s="1"/>
  <c r="C58" i="12"/>
  <c r="M54" i="12"/>
  <c r="L54" i="12"/>
  <c r="K54" i="12"/>
  <c r="J54" i="12"/>
  <c r="I54" i="12"/>
  <c r="H54" i="12"/>
  <c r="G54" i="12"/>
  <c r="F54" i="12"/>
  <c r="O54" i="12" s="1"/>
  <c r="E54" i="12"/>
  <c r="D54" i="12"/>
  <c r="O53" i="12"/>
  <c r="O52" i="12"/>
  <c r="O51" i="12"/>
  <c r="P65" i="12" s="1"/>
  <c r="O50" i="12"/>
  <c r="P64" i="12" s="1"/>
  <c r="O49" i="12"/>
  <c r="O48" i="12"/>
  <c r="O47" i="12"/>
  <c r="O46" i="12"/>
  <c r="P60" i="12" s="1"/>
  <c r="O45" i="12"/>
  <c r="O44" i="12"/>
  <c r="R38" i="12"/>
  <c r="N37" i="12"/>
  <c r="O36" i="12"/>
  <c r="M35" i="12"/>
  <c r="L35" i="12"/>
  <c r="K35" i="12"/>
  <c r="J35" i="12"/>
  <c r="I35" i="12"/>
  <c r="H35" i="12"/>
  <c r="G35" i="12"/>
  <c r="F35" i="12"/>
  <c r="E35" i="12"/>
  <c r="N35" i="12" s="1"/>
  <c r="D35" i="12"/>
  <c r="C35" i="12"/>
  <c r="M34" i="12"/>
  <c r="L34" i="12"/>
  <c r="K34" i="12"/>
  <c r="J34" i="12"/>
  <c r="I34" i="12"/>
  <c r="H34" i="12"/>
  <c r="G34" i="12"/>
  <c r="F34" i="12"/>
  <c r="E34" i="12"/>
  <c r="D34" i="12"/>
  <c r="N34" i="12" s="1"/>
  <c r="P34" i="12" s="1"/>
  <c r="C34" i="12"/>
  <c r="M33" i="12"/>
  <c r="L33" i="12"/>
  <c r="K33" i="12"/>
  <c r="J33" i="12"/>
  <c r="I33" i="12"/>
  <c r="H33" i="12"/>
  <c r="G33" i="12"/>
  <c r="F33" i="12"/>
  <c r="E33" i="12"/>
  <c r="N33" i="12" s="1"/>
  <c r="D33" i="12"/>
  <c r="C33" i="12"/>
  <c r="M32" i="12"/>
  <c r="L32" i="12"/>
  <c r="K32" i="12"/>
  <c r="J32" i="12"/>
  <c r="I32" i="12"/>
  <c r="H32" i="12"/>
  <c r="G32" i="12"/>
  <c r="F32" i="12"/>
  <c r="E32" i="12"/>
  <c r="D32" i="12"/>
  <c r="N32" i="12" s="1"/>
  <c r="C32" i="12"/>
  <c r="M31" i="12"/>
  <c r="L31" i="12"/>
  <c r="K31" i="12"/>
  <c r="J31" i="12"/>
  <c r="I31" i="12"/>
  <c r="H31" i="12"/>
  <c r="G31" i="12"/>
  <c r="G36" i="12" s="1"/>
  <c r="G38" i="12" s="1"/>
  <c r="F31" i="12"/>
  <c r="E31" i="12"/>
  <c r="N31" i="12" s="1"/>
  <c r="P31" i="12" s="1"/>
  <c r="D31" i="12"/>
  <c r="C31" i="12"/>
  <c r="M30" i="12"/>
  <c r="L30" i="12"/>
  <c r="K30" i="12"/>
  <c r="J30" i="12"/>
  <c r="I30" i="12"/>
  <c r="H30" i="12"/>
  <c r="G30" i="12"/>
  <c r="F30" i="12"/>
  <c r="N30" i="12" s="1"/>
  <c r="P30" i="12" s="1"/>
  <c r="E30" i="12"/>
  <c r="D30" i="12"/>
  <c r="C30" i="12"/>
  <c r="M29" i="12"/>
  <c r="L29" i="12"/>
  <c r="K29" i="12"/>
  <c r="J29" i="12"/>
  <c r="I29" i="12"/>
  <c r="H29" i="12"/>
  <c r="G29" i="12"/>
  <c r="F29" i="12"/>
  <c r="E29" i="12"/>
  <c r="D29" i="12"/>
  <c r="N29" i="12" s="1"/>
  <c r="C29" i="12"/>
  <c r="M28" i="12"/>
  <c r="L28" i="12"/>
  <c r="K28" i="12"/>
  <c r="J28" i="12"/>
  <c r="I28" i="12"/>
  <c r="H28" i="12"/>
  <c r="G28" i="12"/>
  <c r="F28" i="12"/>
  <c r="N28" i="12" s="1"/>
  <c r="E28" i="12"/>
  <c r="D28" i="12"/>
  <c r="C28" i="12"/>
  <c r="M27" i="12"/>
  <c r="M36" i="12" s="1"/>
  <c r="M38" i="12" s="1"/>
  <c r="L27" i="12"/>
  <c r="K27" i="12"/>
  <c r="J27" i="12"/>
  <c r="I27" i="12"/>
  <c r="H27" i="12"/>
  <c r="G27" i="12"/>
  <c r="F27" i="12"/>
  <c r="E27" i="12"/>
  <c r="E36" i="12" s="1"/>
  <c r="E38" i="12" s="1"/>
  <c r="D27" i="12"/>
  <c r="C27" i="12"/>
  <c r="M26" i="12"/>
  <c r="L26" i="12"/>
  <c r="L36" i="12" s="1"/>
  <c r="L38" i="12" s="1"/>
  <c r="K26" i="12"/>
  <c r="K36" i="12" s="1"/>
  <c r="K38" i="12" s="1"/>
  <c r="J26" i="12"/>
  <c r="J36" i="12" s="1"/>
  <c r="J38" i="12" s="1"/>
  <c r="I26" i="12"/>
  <c r="H26" i="12"/>
  <c r="G26" i="12"/>
  <c r="F26" i="12"/>
  <c r="F36" i="12" s="1"/>
  <c r="F38" i="12" s="1"/>
  <c r="E26" i="12"/>
  <c r="D26" i="12"/>
  <c r="N26" i="12" s="1"/>
  <c r="C26" i="12"/>
  <c r="M22" i="12"/>
  <c r="L22" i="12"/>
  <c r="K22" i="12"/>
  <c r="J22" i="12"/>
  <c r="I22" i="12"/>
  <c r="H22" i="12"/>
  <c r="G22" i="12"/>
  <c r="F22" i="12"/>
  <c r="O22" i="12" s="1"/>
  <c r="E22" i="12"/>
  <c r="D22" i="12"/>
  <c r="O21" i="12"/>
  <c r="P35" i="12" s="1"/>
  <c r="O20" i="12"/>
  <c r="O19" i="12"/>
  <c r="O18" i="12"/>
  <c r="O17" i="12"/>
  <c r="O16" i="12"/>
  <c r="O15" i="12"/>
  <c r="N15" i="12" s="1"/>
  <c r="O14" i="12"/>
  <c r="P28" i="12" s="1"/>
  <c r="O13" i="12"/>
  <c r="O12" i="12"/>
  <c r="I14" i="18" l="1"/>
  <c r="N40" i="15"/>
  <c r="O39" i="15"/>
  <c r="Q45" i="15"/>
  <c r="K3" i="15"/>
  <c r="N46" i="15"/>
  <c r="N49" i="12"/>
  <c r="N53" i="12"/>
  <c r="N20" i="12"/>
  <c r="N13" i="12"/>
  <c r="N16" i="12"/>
  <c r="P51" i="12"/>
  <c r="H36" i="12"/>
  <c r="H38" i="12" s="1"/>
  <c r="N44" i="12"/>
  <c r="N45" i="12"/>
  <c r="I36" i="12"/>
  <c r="I38" i="12" s="1"/>
  <c r="N12" i="12"/>
  <c r="N21" i="12"/>
  <c r="N52" i="12"/>
  <c r="P66" i="12"/>
  <c r="P67" i="12"/>
  <c r="N19" i="12"/>
  <c r="P58" i="12"/>
  <c r="N18" i="12"/>
  <c r="P26" i="12"/>
  <c r="P61" i="12"/>
  <c r="N70" i="12"/>
  <c r="N17" i="12"/>
  <c r="P62" i="12"/>
  <c r="I68" i="12"/>
  <c r="I70" i="12" s="1"/>
  <c r="H68" i="12"/>
  <c r="H70" i="12" s="1"/>
  <c r="P32" i="12"/>
  <c r="D36" i="12"/>
  <c r="N46" i="12"/>
  <c r="N50" i="12"/>
  <c r="N27" i="12"/>
  <c r="P27" i="12" s="1"/>
  <c r="P29" i="12"/>
  <c r="P63" i="12"/>
  <c r="N14" i="12"/>
  <c r="N47" i="12"/>
  <c r="N51" i="12"/>
  <c r="P33" i="12"/>
  <c r="N48" i="12"/>
  <c r="D68" i="12"/>
  <c r="G21" i="18" l="1"/>
  <c r="G28" i="18" s="1"/>
  <c r="F28" i="18"/>
  <c r="O46" i="15"/>
  <c r="O47" i="15" s="1"/>
  <c r="N47" i="15"/>
  <c r="O40" i="15"/>
  <c r="R45" i="15"/>
  <c r="P36" i="12"/>
  <c r="D70" i="12"/>
  <c r="N68" i="12"/>
  <c r="N38" i="12"/>
  <c r="P45" i="12"/>
  <c r="P70" i="12"/>
  <c r="D38" i="12"/>
  <c r="N36" i="12"/>
  <c r="P68" i="12"/>
  <c r="F30" i="18" l="1"/>
  <c r="L15" i="18" s="1"/>
  <c r="D38" i="22"/>
  <c r="N38" i="22" s="1"/>
  <c r="R38" i="22" s="1"/>
  <c r="I28" i="18"/>
  <c r="I30" i="18" s="1"/>
  <c r="P19" i="12"/>
  <c r="P38" i="12"/>
  <c r="H3" i="12" s="1"/>
  <c r="P13" i="12"/>
  <c r="K3" i="12" s="1"/>
  <c r="N40" i="22" l="1"/>
  <c r="O40" i="22" s="1"/>
  <c r="I5" i="18"/>
  <c r="D40" i="22"/>
  <c r="D42" i="22" s="1"/>
  <c r="D46" i="22" s="1"/>
  <c r="N42" i="22" l="1"/>
  <c r="N46" i="22" s="1"/>
  <c r="M15" i="18"/>
  <c r="L14" i="18"/>
  <c r="L30" i="18" l="1"/>
  <c r="K28" i="18" s="1"/>
  <c r="M14" i="18"/>
  <c r="M30" i="18" s="1"/>
  <c r="N69" i="15"/>
  <c r="O46" i="22" l="1"/>
  <c r="N68" i="15"/>
  <c r="N64" i="15"/>
  <c r="P38" i="22" l="1"/>
  <c r="P42" i="22"/>
  <c r="P40" i="22"/>
  <c r="P39" i="22"/>
  <c r="P45" i="22"/>
  <c r="P43" i="22"/>
  <c r="P44" i="22"/>
  <c r="P41" i="22"/>
  <c r="P46" i="22"/>
  <c r="J77" i="15"/>
  <c r="J78" i="15" s="1"/>
  <c r="L77" i="15"/>
  <c r="L78" i="15" s="1"/>
  <c r="E77" i="15"/>
  <c r="E78" i="15" s="1"/>
  <c r="E84" i="15" s="1"/>
  <c r="E85" i="15" s="1"/>
  <c r="O59" i="15"/>
  <c r="K77" i="15"/>
  <c r="K78" i="15" s="1"/>
  <c r="O62" i="15"/>
  <c r="O61" i="15"/>
  <c r="M77" i="15"/>
  <c r="M78" i="15" s="1"/>
  <c r="F77" i="15"/>
  <c r="F78" i="15" s="1"/>
  <c r="O81" i="15"/>
  <c r="O80" i="15" s="1"/>
  <c r="G77" i="15"/>
  <c r="G78" i="15" s="1"/>
  <c r="G84" i="15" s="1"/>
  <c r="G85" i="15" s="1"/>
  <c r="O57" i="15"/>
  <c r="P83" i="15"/>
  <c r="H77" i="15"/>
  <c r="H78" i="15" s="1"/>
  <c r="H84" i="15" s="1"/>
  <c r="H85" i="15" s="1"/>
  <c r="I77" i="15"/>
  <c r="I78" i="15" s="1"/>
  <c r="I84" i="15" s="1"/>
  <c r="I85" i="15" s="1"/>
  <c r="O74" i="15"/>
  <c r="O75" i="15"/>
  <c r="O58" i="15"/>
  <c r="O63" i="15"/>
  <c r="O54" i="15"/>
  <c r="O82" i="15"/>
  <c r="O60" i="15"/>
  <c r="O56" i="15"/>
  <c r="O76" i="15"/>
  <c r="O83" i="15"/>
  <c r="O55" i="15"/>
  <c r="O53" i="15"/>
  <c r="E65" i="15"/>
  <c r="J65" i="15"/>
  <c r="I65" i="15"/>
  <c r="O69" i="15"/>
  <c r="O68" i="15"/>
  <c r="L65" i="15"/>
  <c r="F84" i="15"/>
  <c r="F85" i="15" s="1"/>
  <c r="K65" i="15"/>
  <c r="F65" i="15"/>
  <c r="M65" i="15"/>
  <c r="G65" i="15"/>
  <c r="H65" i="15"/>
  <c r="D65" i="15"/>
  <c r="J84" i="15"/>
  <c r="J85" i="15" s="1"/>
  <c r="L84" i="15"/>
  <c r="L85" i="15" s="1"/>
  <c r="D70" i="15" l="1"/>
  <c r="D77" i="15" s="1"/>
  <c r="N72" i="15"/>
  <c r="O72" i="15" s="1"/>
  <c r="N65" i="15"/>
  <c r="O64" i="15"/>
  <c r="N71" i="15"/>
  <c r="O71" i="15" s="1"/>
  <c r="M84" i="15"/>
  <c r="M85" i="15" s="1"/>
  <c r="K84" i="15"/>
  <c r="K85" i="15" s="1"/>
  <c r="N77" i="15" l="1"/>
  <c r="D78" i="15"/>
  <c r="D84" i="15" s="1"/>
  <c r="N70" i="15"/>
  <c r="O73" i="15" s="1"/>
  <c r="O70" i="15"/>
  <c r="Q83" i="15" l="1"/>
  <c r="O77" i="15"/>
  <c r="O78" i="15" s="1"/>
  <c r="N78" i="15"/>
  <c r="D85" i="15"/>
  <c r="N84" i="15"/>
  <c r="O84" i="15" s="1"/>
  <c r="O85" i="15" s="1"/>
  <c r="N85" i="15" l="1"/>
</calcChain>
</file>

<file path=xl/sharedStrings.xml><?xml version="1.0" encoding="utf-8"?>
<sst xmlns="http://schemas.openxmlformats.org/spreadsheetml/2006/main" count="1789" uniqueCount="259">
  <si>
    <t>R01-BIO-V01</t>
  </si>
  <si>
    <t xml:space="preserve">GRILLE DU MONTAGE FINANCIER  - VOLET 2 : COHORTE D'ENTREPRISES 
Présentation de la cohorte et instructions </t>
  </si>
  <si>
    <t xml:space="preserve">Présentation de la cohorte </t>
  </si>
  <si>
    <t xml:space="preserve">Catégorie du projet </t>
  </si>
  <si>
    <t>Sélectionner la catégorie du projet</t>
  </si>
  <si>
    <t>Membre 1</t>
  </si>
  <si>
    <t>Saisir le nom  (organisation) du membre 1</t>
  </si>
  <si>
    <t>Nom de la cohorte</t>
  </si>
  <si>
    <t xml:space="preserve">Saisir le nom de la cohorte </t>
  </si>
  <si>
    <t>Membre 2</t>
  </si>
  <si>
    <t>Saisir le nom  (organisation) du membre 2</t>
  </si>
  <si>
    <t xml:space="preserve">Nom du coordonnateur </t>
  </si>
  <si>
    <t xml:space="preserve">Saisir le nom du coordonnateur </t>
  </si>
  <si>
    <t>Membre 3</t>
  </si>
  <si>
    <t>Saisir le nom  (organisation) du membre 3</t>
  </si>
  <si>
    <t>Nombre de membres</t>
  </si>
  <si>
    <t>Sélectionner le nombre de membres</t>
  </si>
  <si>
    <t>Membre 4</t>
  </si>
  <si>
    <t>Saisir le nom  (organisation) du membre 4</t>
  </si>
  <si>
    <t>Nombre d'experts</t>
  </si>
  <si>
    <t>Saisir le nombre d'experts dans le cadre du projet</t>
  </si>
  <si>
    <t>Membre 5</t>
  </si>
  <si>
    <t>Saisir le nom  (organisation) du membre 5</t>
  </si>
  <si>
    <t>Expert principal</t>
  </si>
  <si>
    <t xml:space="preserve">Saisir le nom de l'expert principal </t>
  </si>
  <si>
    <t>Membre 6</t>
  </si>
  <si>
    <t>Saisir le nom  (organisation) du membre 6</t>
  </si>
  <si>
    <t>Membre 7</t>
  </si>
  <si>
    <t>Saisir le nom  (organisation) du membre 7</t>
  </si>
  <si>
    <t>Membre 8</t>
  </si>
  <si>
    <t>Saisir le nom  (organisation) du membre 8</t>
  </si>
  <si>
    <t>Membre 9</t>
  </si>
  <si>
    <t>Saisir le nom  (organisation) du membre 9</t>
  </si>
  <si>
    <t>Membre 10</t>
  </si>
  <si>
    <t>Saisir le nom  (organisation) du membre 10</t>
  </si>
  <si>
    <t> </t>
  </si>
  <si>
    <r>
      <rPr>
        <sz val="18"/>
        <color theme="1"/>
        <rFont val="Lexend Deca SemiBold"/>
      </rPr>
      <t xml:space="preserve">Grille de montage financier
</t>
    </r>
    <r>
      <rPr>
        <sz val="18"/>
        <color theme="1"/>
        <rFont val="Lexend Deca Light"/>
      </rPr>
      <t>Fonds Écoleader - Biodiversité | Volet 2 : Cohorte d'entreprises</t>
    </r>
  </si>
  <si>
    <t xml:space="preserve">Membre 1 </t>
  </si>
  <si>
    <t xml:space="preserve">Nombre de membres de la cohorte </t>
  </si>
  <si>
    <t>Total des dépenses</t>
  </si>
  <si>
    <t xml:space="preserve">Subvention demandée </t>
  </si>
  <si>
    <t>% appliquée de la subvention</t>
  </si>
  <si>
    <t>Relevé des dépenses par membre EN DÉBUT DE PROJET</t>
  </si>
  <si>
    <t>Contribution par membre  EN DÉBUT DE PROJET</t>
  </si>
  <si>
    <t xml:space="preserve">Formulaire </t>
  </si>
  <si>
    <t xml:space="preserve">Calcul de la subvention </t>
  </si>
  <si>
    <t>Calcul du  financement</t>
  </si>
  <si>
    <t xml:space="preserve">Nature des dépenses </t>
  </si>
  <si>
    <t>Dépenses du projet
AVEC TAXES</t>
  </si>
  <si>
    <t xml:space="preserve">Dépenses potentiellement admissibles à la subvention, avec plafonds et % appliqués </t>
  </si>
  <si>
    <t>Montant de la subvention 
AVEC TAXES</t>
  </si>
  <si>
    <t>% correspondant de la subvention</t>
  </si>
  <si>
    <t xml:space="preserve">Dépenses du projet
SANS TAXES </t>
  </si>
  <si>
    <t>Montant de la subvention
 SANS TAXES</t>
  </si>
  <si>
    <t xml:space="preserve">Origine du financement </t>
  </si>
  <si>
    <t>Montant ($)</t>
  </si>
  <si>
    <t>% du financement</t>
  </si>
  <si>
    <t xml:space="preserve">CATÉGORIE 1 : Études, diagnostics et planification 	</t>
  </si>
  <si>
    <t>Financements d'origine publique</t>
  </si>
  <si>
    <t xml:space="preserve">Honoraires professionnels 
(MAX 200 $/ H, taxes incluses) </t>
  </si>
  <si>
    <t>Fonds Écoleader - Biodiversité</t>
  </si>
  <si>
    <r>
      <rPr>
        <b/>
        <sz val="11"/>
        <color rgb="FF161616"/>
        <rFont val="Lexend Deca Medium"/>
      </rPr>
      <t>Sous-traitance hors répertoire</t>
    </r>
    <r>
      <rPr>
        <b/>
        <sz val="10"/>
        <color rgb="FF161616"/>
        <rFont val="Lexend Deca Medium"/>
      </rPr>
      <t xml:space="preserve">
</t>
    </r>
    <r>
      <rPr>
        <sz val="10"/>
        <color rgb="FF161616"/>
        <rFont val="Lexend Deca Medium"/>
      </rPr>
      <t xml:space="preserve"> </t>
    </r>
    <r>
      <rPr>
        <sz val="9"/>
        <color rgb="FF161616"/>
        <rFont val="Lexend Deca Medium"/>
      </rPr>
      <t>(Un maximum de 25 000$ et 30 % des dépenses admissibles par membre</t>
    </r>
    <r>
      <rPr>
        <b/>
        <sz val="9"/>
        <color rgb="FF161616"/>
        <rFont val="Lexend Deca Medium"/>
      </rPr>
      <t xml:space="preserve"> )</t>
    </r>
  </si>
  <si>
    <t xml:space="preserve">NOM - autre contribution financière publique (Si applicable)
(Doit être identique à celle inscrite dans le formulaire d'aide financière) </t>
  </si>
  <si>
    <r>
      <rPr>
        <b/>
        <sz val="10"/>
        <color rgb="FF161616"/>
        <rFont val="Lexend Deca Medium"/>
      </rPr>
      <t xml:space="preserve">Matériel biodiversité
</t>
    </r>
    <r>
      <rPr>
        <sz val="10"/>
        <color rgb="FF161616"/>
        <rFont val="Lexend Deca Medium"/>
      </rPr>
      <t>(Maximum de 15 000 $ et 20 % des dépenses admissibles par membre)</t>
    </r>
  </si>
  <si>
    <r>
      <rPr>
        <b/>
        <sz val="10"/>
        <color rgb="FF161616"/>
        <rFont val="Lexend Deca Medium"/>
      </rPr>
      <t>Formation</t>
    </r>
    <r>
      <rPr>
        <sz val="10"/>
        <color rgb="FF161616"/>
        <rFont val="Lexend Deca Medium"/>
      </rPr>
      <t xml:space="preserve">
(Maximum de 15 000 $ et 20 % des dépenses admissibles par membre)</t>
    </r>
  </si>
  <si>
    <t>Financements d'origine privée</t>
  </si>
  <si>
    <r>
      <rPr>
        <b/>
        <sz val="10"/>
        <color rgb="FF161616"/>
        <rFont val="Lexend Deca Medium"/>
      </rPr>
      <t>Communication</t>
    </r>
    <r>
      <rPr>
        <sz val="10"/>
        <color rgb="FF161616"/>
        <rFont val="Lexend Deca Medium"/>
      </rPr>
      <t xml:space="preserve">
(Maximum de 7 500  $ et 10 % des dépenses admissibles par membre)</t>
    </r>
  </si>
  <si>
    <t>Contribution de l'entreprise</t>
  </si>
  <si>
    <r>
      <rPr>
        <b/>
        <sz val="10"/>
        <color rgb="FF161616"/>
        <rFont val="Lexend Deca Medium"/>
      </rPr>
      <t>Déplacements</t>
    </r>
    <r>
      <rPr>
        <sz val="10"/>
        <color rgb="FF161616"/>
        <rFont val="Lexend Deca Medium"/>
      </rPr>
      <t xml:space="preserve"> 
(Maximum de  5000 $  par projet, à répartir entre les différents membres concernés)</t>
    </r>
  </si>
  <si>
    <t xml:space="preserve">NOM - autre contribution financière privée (Si applicable)
(Doit être identique à celle inscrite dans le formulaire d'aide financière) </t>
  </si>
  <si>
    <t>CATÉGORIE 2 : Accompagnement dans la mise en œuvre</t>
  </si>
  <si>
    <t>Total  des dépenses du projet  :</t>
  </si>
  <si>
    <r>
      <rPr>
        <b/>
        <sz val="10"/>
        <color rgb="FF161616"/>
        <rFont val="Lexend Deca Medium"/>
      </rPr>
      <t xml:space="preserve">Frais de coordination et d'administration par membre
 </t>
    </r>
    <r>
      <rPr>
        <sz val="10"/>
        <color rgb="FF161616"/>
        <rFont val="Lexend Deca Medium"/>
      </rPr>
      <t>(Maximum de  50 000 $ par projet  et 10 % des dépenses admissibles du projet, à répartir entre les différents membres)</t>
    </r>
  </si>
  <si>
    <t>Total des dépenses par membre</t>
  </si>
  <si>
    <t>Contribution  financière par membre</t>
  </si>
  <si>
    <t>Remarques et commentaires pour l'analyste, au besoin.</t>
  </si>
  <si>
    <t xml:space="preserve">Calcul dela  subvention </t>
  </si>
  <si>
    <t xml:space="preserve">Dépenses  potentiellement admissibles à la subvention, avec plafonds et % appliqués </t>
  </si>
  <si>
    <t>% de la subvention</t>
  </si>
  <si>
    <r>
      <rPr>
        <b/>
        <sz val="11"/>
        <color rgb="FF161616"/>
        <rFont val="Lexend Deca"/>
      </rPr>
      <t>Sous-traitance hors répertoire</t>
    </r>
    <r>
      <rPr>
        <b/>
        <sz val="10"/>
        <color rgb="FF161616"/>
        <rFont val="Lexend Deca"/>
      </rPr>
      <t xml:space="preserve">
</t>
    </r>
    <r>
      <rPr>
        <sz val="10"/>
        <color rgb="FF161616"/>
        <rFont val="Lexend Deca"/>
      </rPr>
      <t xml:space="preserve"> </t>
    </r>
    <r>
      <rPr>
        <sz val="9"/>
        <color rgb="FF161616"/>
        <rFont val="Lexend Deca"/>
      </rPr>
      <t>(Un maximum de 25 000$ et 30 % des dépenses admissibles par membre</t>
    </r>
    <r>
      <rPr>
        <b/>
        <sz val="9"/>
        <color rgb="FF161616"/>
        <rFont val="Lexend Deca"/>
      </rPr>
      <t xml:space="preserve"> )</t>
    </r>
  </si>
  <si>
    <t xml:space="preserve"> NOM - autre contribution financière publique (Si applicable)
(Doit être identique à celle inscrite dans le formulaire d'aide financière)  </t>
  </si>
  <si>
    <r>
      <rPr>
        <b/>
        <sz val="10"/>
        <color rgb="FF161616"/>
        <rFont val="Lexend Deca"/>
      </rPr>
      <t xml:space="preserve">Matériel biodiversité
</t>
    </r>
    <r>
      <rPr>
        <sz val="10"/>
        <color rgb="FF161616"/>
        <rFont val="Lexend Deca"/>
      </rPr>
      <t>(Maximum de 15 000 $ et 20 % des dépenses admissibles par membre)</t>
    </r>
  </si>
  <si>
    <r>
      <rPr>
        <b/>
        <sz val="10"/>
        <color rgb="FF161616"/>
        <rFont val="Lexend Deca"/>
      </rPr>
      <t>Formation</t>
    </r>
    <r>
      <rPr>
        <sz val="10"/>
        <color rgb="FF161616"/>
        <rFont val="Lexend Deca"/>
      </rPr>
      <t xml:space="preserve">
(Maximum de 15 000 $ et 20 % des dépenses admissibles par membre)</t>
    </r>
  </si>
  <si>
    <r>
      <rPr>
        <b/>
        <sz val="10"/>
        <color rgb="FF161616"/>
        <rFont val="Lexend Deca"/>
      </rPr>
      <t>Communication</t>
    </r>
    <r>
      <rPr>
        <sz val="10"/>
        <color rgb="FF161616"/>
        <rFont val="Lexend Deca"/>
      </rPr>
      <t xml:space="preserve">
(Maximum de 7 500  $ et 10 % des dépenses admissibles par membre)</t>
    </r>
  </si>
  <si>
    <t xml:space="preserve"> Contribution de l'entreprise </t>
  </si>
  <si>
    <r>
      <rPr>
        <b/>
        <sz val="10"/>
        <color rgb="FF161616"/>
        <rFont val="Lexend Deca"/>
      </rPr>
      <t>Déplacements</t>
    </r>
    <r>
      <rPr>
        <sz val="10"/>
        <color rgb="FF161616"/>
        <rFont val="Lexend Deca"/>
      </rPr>
      <t xml:space="preserve"> 
(Maximum de  5000 $  par projet, à répartir entre les différents membres concernés)</t>
    </r>
  </si>
  <si>
    <t xml:space="preserve"> NOM - autre contribution financière privée (Si applicable)
(Doit être identique à celle inscrite dans le formulaire d'aide financière)  </t>
  </si>
  <si>
    <r>
      <rPr>
        <b/>
        <sz val="10"/>
        <color rgb="FF161616"/>
        <rFont val="Lexend Deca"/>
      </rPr>
      <t xml:space="preserve">Frais de coordination et d'administration par membre
 </t>
    </r>
    <r>
      <rPr>
        <sz val="10"/>
        <color rgb="FF161616"/>
        <rFont val="Lexend Deca"/>
      </rPr>
      <t>(Maximum de  50 000 $ par projet  et 10 % des dépenses admissibles du projet, à répartir entre les différents membres)</t>
    </r>
  </si>
  <si>
    <t>Total dépenses par membre</t>
  </si>
  <si>
    <t xml:space="preserve">Total </t>
  </si>
  <si>
    <t>x</t>
  </si>
  <si>
    <t xml:space="preserve">Nombre de membre de la cohorte </t>
  </si>
  <si>
    <t>Total des dépense</t>
  </si>
  <si>
    <r>
      <rPr>
        <sz val="18"/>
        <color theme="1"/>
        <rFont val="Lexend Deca SemiBold"/>
      </rPr>
      <t xml:space="preserve">GRILLE DU MONTAGE FINANCIER  - VOLET 2 COHORTE D'ENTREPRISES 
</t>
    </r>
    <r>
      <rPr>
        <sz val="18"/>
        <color theme="1"/>
        <rFont val="Lexend Deca Light"/>
      </rPr>
      <t>Récaputilatif</t>
    </r>
  </si>
  <si>
    <t>Nom de la cohorte :</t>
  </si>
  <si>
    <t xml:space="preserve">Nom du coordonateur : </t>
  </si>
  <si>
    <t xml:space="preserve">Nombre d'experts : </t>
  </si>
  <si>
    <t xml:space="preserve">Expert principal : </t>
  </si>
  <si>
    <r>
      <rPr>
        <b/>
        <sz val="20"/>
        <color rgb="FFF4F4DF"/>
        <rFont val="Lexend Deca"/>
      </rPr>
      <t>Relevé des dépenses EN DÉBUT DE PROJET</t>
    </r>
    <r>
      <rPr>
        <b/>
        <sz val="14"/>
        <color rgb="FFF4F4DF"/>
        <rFont val="Lexend Deca"/>
      </rPr>
      <t xml:space="preserve">
</t>
    </r>
  </si>
  <si>
    <t>Dépôt du projet</t>
  </si>
  <si>
    <t>Montant des dépenses (avec taxes)</t>
  </si>
  <si>
    <t>Dépenses totales des catégories d'activités
Identique au formulaire de demande d'aide financière</t>
  </si>
  <si>
    <t xml:space="preserve">Totaux des dépenses de la cohorte </t>
  </si>
  <si>
    <t>Totaux de la subvention potentielle de la cohorte</t>
  </si>
  <si>
    <t>% de la subvention potentielle</t>
  </si>
  <si>
    <t xml:space="preserve">Catégorie 1 : Études, diagnostics et planification </t>
  </si>
  <si>
    <t xml:space="preserve">Honoraires professionnels ( MAX 200 $/ H) </t>
  </si>
  <si>
    <r>
      <rPr>
        <sz val="11"/>
        <color rgb="FF161616"/>
        <rFont val="Lexend Deca"/>
      </rPr>
      <t>Sous-traitance hors répertoire</t>
    </r>
    <r>
      <rPr>
        <sz val="10"/>
        <color rgb="FF161616"/>
        <rFont val="Lexend Deca"/>
      </rPr>
      <t xml:space="preserve">
 </t>
    </r>
    <r>
      <rPr>
        <sz val="9"/>
        <color rgb="FF161616"/>
        <rFont val="Lexend Deca"/>
      </rPr>
      <t>(Un maximum de 25 000$ et 30 % des dépenses admissibles par membre )</t>
    </r>
  </si>
  <si>
    <t>Matériel biodiversité
(Maximum de 15 000 $ et 20 % des dépenses admissibles par membre)</t>
  </si>
  <si>
    <t>Formation
(Maximum de 15 000 $ et 20 % des dépenses admissibles par membre)</t>
  </si>
  <si>
    <t>Communication
(Maximum de 7 500  $ et 10 % des dépenses admissibles par membre)</t>
  </si>
  <si>
    <t>Déplacements 
(max 5000 $  par projet)</t>
  </si>
  <si>
    <t>Catégorie 2 : Accompagnement dans la mise en œuvre</t>
  </si>
  <si>
    <r>
      <rPr>
        <sz val="12"/>
        <color theme="2" tint="-0.89999084444715716"/>
        <rFont val="Lexend Deca"/>
      </rPr>
      <t>Frais de coordination de la cohorte</t>
    </r>
    <r>
      <rPr>
        <sz val="10"/>
        <color theme="2" tint="-0.89999084444715716"/>
        <rFont val="Lexend Deca"/>
      </rPr>
      <t xml:space="preserve"> 
</t>
    </r>
    <r>
      <rPr>
        <sz val="9"/>
        <color theme="2" tint="-0.89999084444715716"/>
        <rFont val="Lexend Deca"/>
      </rPr>
      <t>(pour un maximum de 10 % des dépenses admissibles du projet et jusqu'à 50  000 $)</t>
    </r>
  </si>
  <si>
    <t>Total des dépenses pour chaque membre de la cohorte</t>
  </si>
  <si>
    <t>Répartition du financement</t>
  </si>
  <si>
    <t>Contribution par membre</t>
  </si>
  <si>
    <t>Total de la contribution par source de financement</t>
  </si>
  <si>
    <t xml:space="preserve">Subvention pour les dépenses liées aux  activités </t>
  </si>
  <si>
    <t>Subvention pour les frais de coordination de la cohorte</t>
  </si>
  <si>
    <t>Subvention totale demandée pour chaque membre :</t>
  </si>
  <si>
    <t>Autre(s) financement(S) PUBLIC(S)</t>
  </si>
  <si>
    <t>Aide financière publique totale par membre :</t>
  </si>
  <si>
    <t>Autre(s) financement(S) PRIVÉ(S)</t>
  </si>
  <si>
    <t>Contribution des entreprises membres</t>
  </si>
  <si>
    <t>Contribution privée totale par membre :</t>
  </si>
  <si>
    <t>Financement total (public + privé) par membre</t>
  </si>
  <si>
    <t>CATÉGORIE 1 : Études, diagnostics et planification</t>
  </si>
  <si>
    <t xml:space="preserve">CATÉGORIE 2 : Accompagnement dans la mise en œuvre </t>
  </si>
  <si>
    <t>CATÉGORIE 1  et CATÉGORIE 2</t>
  </si>
  <si>
    <t>Nombre de membres de la cohorte</t>
  </si>
  <si>
    <r>
      <t xml:space="preserve">Grille du montage financier volet 2- cohorte d'entreprises
</t>
    </r>
    <r>
      <rPr>
        <i/>
        <sz val="28"/>
        <color rgb="FFFFFFFF"/>
        <rFont val="Aptos Display"/>
      </rPr>
      <t>Dépôt initial et reddition de compte</t>
    </r>
  </si>
  <si>
    <t>Montant des dépenses admissibles</t>
  </si>
  <si>
    <t>Montant de la subvention demandée au Fonds Écoleader</t>
  </si>
  <si>
    <t>Fonds Écoleader : Soutien spécifique à l’implantation</t>
  </si>
  <si>
    <t>Exemple de gris clair</t>
  </si>
  <si>
    <r>
      <t xml:space="preserve">Instructions : 
Remplissez les cellules en gris clair. Remplissez le Tableau « </t>
    </r>
    <r>
      <rPr>
        <sz val="14"/>
        <color rgb="FFFFFFFF"/>
        <rFont val="Aptos Display"/>
      </rPr>
      <t>Dépôt du projet : Relevé des dépenses EN DÉBUT DE PROJET »</t>
    </r>
    <r>
      <rPr>
        <i/>
        <sz val="14"/>
        <color rgb="FFFFFFFF"/>
        <rFont val="Aptos Display"/>
      </rPr>
      <t xml:space="preserve"> pour faire le dépôt initial. Gardez ce tableau pour la reddition de compte finale et complétez le tableau « Rapport Final : Relevé des dépenses RÉELLES en fin de projet » au moment de cette reddition.
Les montants des dépenses doivent être inscrits avec taxes. Les montants de financement se calculeront automatiquement dans les tableaux de répartition du Financement. Attention, il est possible qu'il y ait un recalcul du financement lors de l'analyse du projet. Les sommes affichées ici ne sont </t>
    </r>
    <r>
      <rPr>
        <i/>
        <u/>
        <sz val="14"/>
        <color rgb="FFFFFFFF"/>
        <rFont val="Aptos Display"/>
      </rPr>
      <t>pas</t>
    </r>
    <r>
      <rPr>
        <i/>
        <sz val="14"/>
        <color rgb="FFFFFFFF"/>
        <rFont val="Aptos Display"/>
      </rPr>
      <t xml:space="preserve"> définitives.
Référez-vous au Guide du demandeur pour connaître les dépenses admissibles.</t>
    </r>
  </si>
  <si>
    <r>
      <t>Nom de la Cohorte :</t>
    </r>
    <r>
      <rPr>
        <sz val="14"/>
        <color theme="1"/>
        <rFont val="Aptos Display"/>
      </rPr>
      <t xml:space="preserve"> (facultatif)</t>
    </r>
  </si>
  <si>
    <t xml:space="preserve">Nombre d'expert : </t>
  </si>
  <si>
    <t>Nombre de membre de la cohorte :</t>
  </si>
  <si>
    <r>
      <rPr>
        <b/>
        <sz val="20"/>
        <color theme="0"/>
        <rFont val="Aptos Narrow (Corps)"/>
      </rPr>
      <t>Relevé des dépenses EN DÉBUT DE PROJET</t>
    </r>
    <r>
      <rPr>
        <b/>
        <sz val="14"/>
        <color theme="2" tint="-0.89999084444715716"/>
        <rFont val="Aptos Narrow"/>
        <family val="2"/>
        <scheme val="minor"/>
      </rPr>
      <t xml:space="preserve">
</t>
    </r>
    <r>
      <rPr>
        <b/>
        <sz val="14"/>
        <color rgb="FF5EEAA0"/>
        <rFont val="Aptos Narrow (Corps)"/>
      </rPr>
      <t>Cette section obligatoire est à remplir pour déposer votre projet au Fonds Écoleader. Vous devez déposer ce document dans la section Documentation du formulaire de demande d'aide financière.</t>
    </r>
  </si>
  <si>
    <t>Notes et commentaires</t>
  </si>
  <si>
    <t>Coût total des catégories d'activités
Identique au formulaire de demande d'aide financière</t>
  </si>
  <si>
    <t>Nom de l'entreprise  Membre #1</t>
  </si>
  <si>
    <t>Nom de l'entreprise  Membre #2</t>
  </si>
  <si>
    <t>Nom de l'entreprise  Membre #3</t>
  </si>
  <si>
    <t>Nom de l'entreprise  Membre #4</t>
  </si>
  <si>
    <t>Nom de l'entreprise  Membre #5</t>
  </si>
  <si>
    <t>Nom de l'entreprise  Membre #6</t>
  </si>
  <si>
    <t>Nom de l'entreprise  Membre #7</t>
  </si>
  <si>
    <t>Nom de l'entreprise  Membre #8</t>
  </si>
  <si>
    <t>Nom de l'entreprise  Membre #9</t>
  </si>
  <si>
    <t>Nom de l'entreprise  Membre #10</t>
  </si>
  <si>
    <t>Totaux des dépenses
admissibles de la cohorte</t>
  </si>
  <si>
    <t>Pourcentage du coût total du projet par catégorie d'activités</t>
  </si>
  <si>
    <t>Technologies propres</t>
  </si>
  <si>
    <t xml:space="preserve">Exemple : Si la répartition des dépenses est différente pour chaque membre de la cohorte, expliquez pourquoi. </t>
  </si>
  <si>
    <t>L’accompagnement dans l’implantation de technologies propres</t>
  </si>
  <si>
    <t>Honoraires professionnels</t>
  </si>
  <si>
    <r>
      <t xml:space="preserve">Honoraires professionnels liés à la reddition de compte du projet 
</t>
    </r>
    <r>
      <rPr>
        <sz val="10"/>
        <color theme="1"/>
        <rFont val="Aptos Narrow"/>
        <scheme val="minor"/>
      </rPr>
      <t>(Maximum admissible de 1 500$)</t>
    </r>
  </si>
  <si>
    <r>
      <rPr>
        <b/>
        <sz val="10"/>
        <color theme="1"/>
        <rFont val="Aptos Narrow"/>
        <scheme val="minor"/>
      </rPr>
      <t xml:space="preserve">Frais de matériel
</t>
    </r>
    <r>
      <rPr>
        <sz val="10"/>
        <color theme="1"/>
        <rFont val="Aptos Narrow"/>
        <scheme val="minor"/>
      </rPr>
      <t>(Maximum 15 % du coût total du projet)</t>
    </r>
  </si>
  <si>
    <r>
      <rPr>
        <b/>
        <sz val="10"/>
        <color theme="1"/>
        <rFont val="Aptos Narrow"/>
        <scheme val="minor"/>
      </rPr>
      <t xml:space="preserve">Frais de formation 
</t>
    </r>
    <r>
      <rPr>
        <sz val="10"/>
        <color theme="1"/>
        <rFont val="Aptos Narrow"/>
        <scheme val="minor"/>
      </rPr>
      <t>(Les frais de formation  ne doivent pas dépasser 50 % du coût total du projet)</t>
    </r>
  </si>
  <si>
    <r>
      <rPr>
        <b/>
        <sz val="10"/>
        <color theme="1"/>
        <rFont val="Aptos Narrow"/>
        <scheme val="minor"/>
      </rPr>
      <t>Frais de déplacements</t>
    </r>
    <r>
      <rPr>
        <sz val="10"/>
        <color theme="1"/>
        <rFont val="Aptos Narrow"/>
        <scheme val="minor"/>
      </rPr>
      <t xml:space="preserve">
(Maximum de 5 000 $ pour l’ensemble du projet)</t>
    </r>
  </si>
  <si>
    <r>
      <rPr>
        <b/>
        <sz val="10"/>
        <color theme="1"/>
        <rFont val="Aptos Narrow"/>
        <scheme val="minor"/>
      </rPr>
      <t xml:space="preserve">Frais de communication
</t>
    </r>
    <r>
      <rPr>
        <sz val="10"/>
        <color theme="1"/>
        <rFont val="Aptos Narrow"/>
        <scheme val="minor"/>
      </rPr>
      <t>(Les frais de matériel  ne doivent pas dépasser 10 % du coût total du projet)</t>
    </r>
  </si>
  <si>
    <t>Suite du montage financier - Frais liés à la cohorte</t>
  </si>
  <si>
    <r>
      <rPr>
        <b/>
        <sz val="10"/>
        <color theme="2" tint="-0.89999084444715716"/>
        <rFont val="Aptos Narrow"/>
        <scheme val="minor"/>
      </rPr>
      <t>Frais de coordination de la cohorte</t>
    </r>
    <r>
      <rPr>
        <sz val="10"/>
        <color theme="2" tint="-0.89999084444715716"/>
        <rFont val="Aptos Narrow"/>
        <family val="2"/>
        <scheme val="minor"/>
      </rPr>
      <t xml:space="preserve"> 
(Les salaires et charges sociales correspondant aux ressources humaines internes de votre organisme pour la participation à la réalisation des activités du projet, pour un maximum de 10 % des dépenses admissibles du projet et jusqu'à 25 000$.)</t>
    </r>
  </si>
  <si>
    <r>
      <rPr>
        <b/>
        <sz val="10"/>
        <color theme="2" tint="-0.89999084444715716"/>
        <rFont val="Aptos Narrow"/>
        <scheme val="minor"/>
      </rPr>
      <t>Frais d'administration de la cohorte</t>
    </r>
    <r>
      <rPr>
        <sz val="10"/>
        <color theme="2" tint="-0.89999084444715716"/>
        <rFont val="Aptos Narrow"/>
        <family val="2"/>
        <scheme val="minor"/>
      </rPr>
      <t xml:space="preserve">
(Les frais d’administration ne peuvent excéder 10 % des frais de coordination. Ces frais doivent être inclus dans les frais de coordination (dans le salaire et les charges sociales).</t>
    </r>
  </si>
  <si>
    <r>
      <t xml:space="preserve">Frais de sous-traitance (expert non inscrit sur le répertoire)
</t>
    </r>
    <r>
      <rPr>
        <sz val="10"/>
        <color theme="2" tint="-0.89999084444715716"/>
        <rFont val="Aptos Narrow"/>
        <scheme val="minor"/>
      </rPr>
      <t>(Maximum de 10 % du coût total du projet, jusqu’à concurrence 
de 10 000 $)</t>
    </r>
  </si>
  <si>
    <t>Montant des dépenses admissibles pour chaque membre 
de la cohorte</t>
  </si>
  <si>
    <t>Pourcentage des dépenses admissibles de chaque entreprise 
de la cohorte</t>
  </si>
  <si>
    <t>Remboursement par membre</t>
  </si>
  <si>
    <t>Total du remboursement
admissible de la cohorte</t>
  </si>
  <si>
    <t>Frais de la cohorte</t>
  </si>
  <si>
    <t>Frais de coordination et d'administration</t>
  </si>
  <si>
    <t>Frais de sous-traitance (expert)</t>
  </si>
  <si>
    <t>Autre(s) contribution(S) PUBLIQUE(S)</t>
  </si>
  <si>
    <t>Privé</t>
  </si>
  <si>
    <r>
      <rPr>
        <b/>
        <i/>
        <sz val="10"/>
        <color rgb="FF000000"/>
        <rFont val="Calibri"/>
        <family val="2"/>
      </rPr>
      <t>Contribution financière publique</t>
    </r>
    <r>
      <rPr>
        <i/>
        <sz val="10"/>
        <color rgb="FF000000"/>
        <rFont val="Calibri"/>
        <family val="2"/>
      </rPr>
      <t xml:space="preserve">
(la somme totale pour l'ensemble des membres doit être identique à celle inscrite dans le formulaire à la section 3.5)</t>
    </r>
  </si>
  <si>
    <t>Montant en subvention du Fonds Écoleader demandé pour chaque membre :</t>
  </si>
  <si>
    <t>Subvention publique totale par membre :</t>
  </si>
  <si>
    <t>Montant total des dépenses admissibles</t>
  </si>
  <si>
    <t>Montant total de la subvention demandée au Fonds Écoleader</t>
  </si>
  <si>
    <t>Pourcentage du financement demandé (%)</t>
  </si>
  <si>
    <t>Autre(s) contribution(S) PRIVÉE(S)</t>
  </si>
  <si>
    <r>
      <rPr>
        <b/>
        <i/>
        <sz val="10"/>
        <color rgb="FF000000"/>
        <rFont val="Calibri"/>
        <family val="2"/>
      </rPr>
      <t>Contribution financière privée</t>
    </r>
    <r>
      <rPr>
        <i/>
        <sz val="10"/>
        <color rgb="FF000000"/>
        <rFont val="Calibri"/>
        <family val="2"/>
      </rPr>
      <t xml:space="preserve">
(la somme totale pour l'ensemble des membres doit être identique à celle inscrite dans le formulaire à la section 3.5)</t>
    </r>
  </si>
  <si>
    <t>Paiement des entreprises membres</t>
  </si>
  <si>
    <t>Total par membre de la contribution privée :</t>
  </si>
  <si>
    <r>
      <rPr>
        <b/>
        <sz val="20"/>
        <color rgb="FF16DCFC"/>
        <rFont val="Aptos Narrow (Corps)"/>
      </rPr>
      <t>Rapport final : Relevé des dépenses EN FIN DE PROJET</t>
    </r>
    <r>
      <rPr>
        <b/>
        <sz val="14"/>
        <color theme="0"/>
        <rFont val="Aptos Narrow"/>
        <family val="2"/>
        <scheme val="minor"/>
      </rPr>
      <t xml:space="preserve">
</t>
    </r>
    <r>
      <rPr>
        <b/>
        <sz val="14"/>
        <color rgb="FF5EEAA0"/>
        <rFont val="Aptos Narrow (Corps)"/>
      </rPr>
      <t>Cette section est en remplir lorsque votre projet sera terminé, vous n'avez pas besoin de la remplir pour soumettre votre projet au Fonds Écoleader.</t>
    </r>
  </si>
  <si>
    <t>Rapport FINAL</t>
  </si>
  <si>
    <t>Montant des dépenses</t>
  </si>
  <si>
    <t>Technologies prores</t>
  </si>
  <si>
    <t>Montant des dépenses admissibles pour chaque membre de la cohorte</t>
  </si>
  <si>
    <t>% de l'entreprise</t>
  </si>
  <si>
    <t>Membre #1</t>
  </si>
  <si>
    <t>Membre #2</t>
  </si>
  <si>
    <t>Membre #3</t>
  </si>
  <si>
    <t>Membre #4</t>
  </si>
  <si>
    <t>Membre #5</t>
  </si>
  <si>
    <t>Membre #6</t>
  </si>
  <si>
    <t>Membre #7</t>
  </si>
  <si>
    <t>Membre #8</t>
  </si>
  <si>
    <t>Membre #9</t>
  </si>
  <si>
    <t>Membre #10</t>
  </si>
  <si>
    <t>Pourcentage du coût total du projet par catégories d'activités</t>
  </si>
  <si>
    <t>Montant total de la subvention potentielle finale</t>
  </si>
  <si>
    <t>Paiement des entreprises membres :</t>
  </si>
  <si>
    <t>Contribution privée totale par membre</t>
  </si>
  <si>
    <r>
      <rPr>
        <sz val="28"/>
        <color rgb="FFFFFFFF"/>
        <rFont val="Aptos Display"/>
      </rPr>
      <t xml:space="preserve">Grille du montage financier d'une Cohorte
</t>
    </r>
    <r>
      <rPr>
        <i/>
        <sz val="28"/>
        <color rgb="FFFFFFFF"/>
        <rFont val="Aptos Display"/>
      </rPr>
      <t>Dépôt initial et reddition de compte</t>
    </r>
  </si>
  <si>
    <t>Montant des dépenses admissible</t>
  </si>
  <si>
    <t>Montant de la subvention</t>
  </si>
  <si>
    <r>
      <rPr>
        <i/>
        <sz val="14"/>
        <color rgb="FFFFFFFF"/>
        <rFont val="Aptos Display"/>
      </rPr>
      <t xml:space="preserve">Instructions : 
Remplissez les cellules en gris clair. Remplissez le Tableau « </t>
    </r>
    <r>
      <rPr>
        <sz val="14"/>
        <color rgb="FFFFFFFF"/>
        <rFont val="Aptos Display"/>
      </rPr>
      <t>Dépôt du projet : Relevé des dépenses EN DÉBUT DE PROJET »</t>
    </r>
    <r>
      <rPr>
        <i/>
        <sz val="14"/>
        <color rgb="FFFFFFFF"/>
        <rFont val="Aptos Display"/>
      </rPr>
      <t xml:space="preserve"> pour faire le dépôt initial. Gardez ce tableau pour la reddition de compte finale et complétez le tableau « Rapport Final : Relevé des dépenses RÉELLE en fin de projet » au moment de cette reddition.
Les montants des dépenses doivent être inscrit sans taxes. Les montants de financement se calculeront automatiquement dans les tableaux de répartition du Financement. Attention, il est possible qu'il y ait un recalcul du financement lors de l'analyse du projet. Les sommes affichées ici ne sont </t>
    </r>
    <r>
      <rPr>
        <i/>
        <u/>
        <sz val="14"/>
        <color rgb="FFFFFFFF"/>
        <rFont val="Aptos Display"/>
      </rPr>
      <t>pas</t>
    </r>
    <r>
      <rPr>
        <i/>
        <sz val="14"/>
        <color rgb="FFFFFFFF"/>
        <rFont val="Aptos Display"/>
      </rPr>
      <t xml:space="preserve"> définitives.
Référez-vous au Guide du demandeur pour connaître les dépenses admissibles.</t>
    </r>
  </si>
  <si>
    <t>Nom de la Cohorte : (facultatif)</t>
  </si>
  <si>
    <t>Nom du Coordonateur :</t>
  </si>
  <si>
    <t>Nom des Experts :</t>
  </si>
  <si>
    <t>Dépôt du projet : Relevé des dépenses EN DÉBUT DE PROJET</t>
  </si>
  <si>
    <t>DÉPÔT du projet</t>
  </si>
  <si>
    <t>Coût du projet
FORMULAIRE</t>
  </si>
  <si>
    <t>Pratiques écoresponsables</t>
  </si>
  <si>
    <t>Autres frais</t>
  </si>
  <si>
    <t>Frais de cohorte</t>
  </si>
  <si>
    <t>Répartission par membre (%)</t>
  </si>
  <si>
    <t>Montant admissible initial</t>
  </si>
  <si>
    <t xml:space="preserve">Exemple : Si la répartition des dépenses est différentes pour chaque membres de la cohorte, expliquez pourquoi. </t>
  </si>
  <si>
    <t xml:space="preserve">Études et analyses </t>
  </si>
  <si>
    <t xml:space="preserve">Plans d'action </t>
  </si>
  <si>
    <t>Accompagnement</t>
  </si>
  <si>
    <t>Comm. (10% d'accom.)</t>
  </si>
  <si>
    <t>Matériel (10% max)</t>
  </si>
  <si>
    <t>Formation (10% max)</t>
  </si>
  <si>
    <t>Déplacements</t>
  </si>
  <si>
    <t>Frais de coord. (10% max)</t>
  </si>
  <si>
    <t>Frais d'admin. (10% coordo)</t>
  </si>
  <si>
    <t>Frais d'expertise (10% max)</t>
  </si>
  <si>
    <t>Montant de</t>
  </si>
  <si>
    <t>subvention totale</t>
  </si>
  <si>
    <t>Total admissible initial :</t>
  </si>
  <si>
    <t>Total admissible :</t>
  </si>
  <si>
    <t>Autres financement</t>
  </si>
  <si>
    <t>Contribution</t>
  </si>
  <si>
    <t>Montant de subvention par membre</t>
  </si>
  <si>
    <t>Financement privé</t>
  </si>
  <si>
    <t>Montant payé par membre</t>
  </si>
  <si>
    <t>Source de financement</t>
  </si>
  <si>
    <t>Montant à recevoir</t>
  </si>
  <si>
    <t>Public ou privé</t>
  </si>
  <si>
    <t>Dans le formulaire (idem $)</t>
  </si>
  <si>
    <t>Public</t>
  </si>
  <si>
    <t>Subvention totale :</t>
  </si>
  <si>
    <t>Autres financements public</t>
  </si>
  <si>
    <t>-</t>
  </si>
  <si>
    <t>Montant de la subvention :</t>
  </si>
  <si>
    <t>Total des autres financements :</t>
  </si>
  <si>
    <t>Rapport Final : Relevé des dépenses RÉELLE en fin de projet</t>
  </si>
  <si>
    <t>Exemple : Si les membres de la cohorte ne sont pas les mêmes qu'au début du projet. Précisez lesquels ont abandonnées.</t>
  </si>
  <si>
    <t xml:space="preserve">Révision potentielle </t>
  </si>
  <si>
    <t>Total admissible final :</t>
  </si>
  <si>
    <t>Montant reçu</t>
  </si>
  <si>
    <t>Expert principal :</t>
  </si>
  <si>
    <t xml:space="preserve">Études et plans d'action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</si>
</sst>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quot;$&quot;_ ;_ * \(#,##0.00\)\ &quot;$&quot;_ ;_ * &quot;-&quot;??_)\ &quot;$&quot;_ ;_ @_ "/>
    <numFmt numFmtId="165" formatCode="_ * #,##0.00_)\ [$$-C0C]_ ;_ * \(#,##0.00\)\ [$$-C0C]_ ;_ * &quot;-&quot;??_)\ [$$-C0C]_ ;_ @_ "/>
    <numFmt numFmtId="166" formatCode="0.0%"/>
  </numFmts>
  <fonts count="184">
    <font>
      <sz val="12"/>
      <color theme="1"/>
      <name val="Aptos Narrow"/>
      <family val="2"/>
      <scheme val="minor"/>
    </font>
    <font>
      <sz val="12"/>
      <color theme="1"/>
      <name val="Aptos Narrow"/>
      <family val="2"/>
      <scheme val="minor"/>
    </font>
    <font>
      <b/>
      <sz val="12"/>
      <color theme="0"/>
      <name val="Aptos Narrow"/>
      <family val="2"/>
      <scheme val="minor"/>
    </font>
    <font>
      <sz val="10"/>
      <color theme="3" tint="0.24994659260841701"/>
      <name val="Aptos Narrow"/>
      <family val="2"/>
      <scheme val="minor"/>
    </font>
    <font>
      <sz val="26"/>
      <color theme="0"/>
      <name val="Aptos Display"/>
      <family val="2"/>
      <scheme val="major"/>
    </font>
    <font>
      <b/>
      <sz val="20"/>
      <color theme="0"/>
      <name val="Aptos Narrow"/>
      <family val="2"/>
      <scheme val="minor"/>
    </font>
    <font>
      <sz val="20"/>
      <color theme="0"/>
      <name val="Aptos Narrow"/>
      <family val="2"/>
      <scheme val="minor"/>
    </font>
    <font>
      <sz val="14"/>
      <color theme="0"/>
      <name val="Aptos Display"/>
      <family val="2"/>
      <scheme val="major"/>
    </font>
    <font>
      <sz val="14"/>
      <color theme="0"/>
      <name val="Aptos Narrow"/>
      <family val="2"/>
      <scheme val="minor"/>
    </font>
    <font>
      <b/>
      <sz val="20"/>
      <color theme="2" tint="-0.89999084444715716"/>
      <name val="Aptos Narrow"/>
      <family val="2"/>
      <scheme val="minor"/>
    </font>
    <font>
      <b/>
      <sz val="12"/>
      <color theme="2" tint="-0.89999084444715716"/>
      <name val="Aptos Narrow"/>
      <family val="2"/>
      <scheme val="minor"/>
    </font>
    <font>
      <sz val="10"/>
      <color theme="2" tint="-0.89999084444715716"/>
      <name val="Aptos Narrow"/>
      <family val="2"/>
      <scheme val="minor"/>
    </font>
    <font>
      <sz val="10"/>
      <color theme="1"/>
      <name val="Aptos Narrow"/>
      <family val="2"/>
      <scheme val="minor"/>
    </font>
    <font>
      <b/>
      <i/>
      <sz val="12"/>
      <color theme="1"/>
      <name val="Aptos Narrow"/>
      <family val="2"/>
      <scheme val="minor"/>
    </font>
    <font>
      <i/>
      <sz val="10"/>
      <color theme="2" tint="-0.89999084444715716"/>
      <name val="Aptos Narrow"/>
      <scheme val="minor"/>
    </font>
    <font>
      <b/>
      <i/>
      <sz val="12"/>
      <color rgb="FF000000"/>
      <name val="Aptos Narrow"/>
      <family val="2"/>
      <scheme val="minor"/>
    </font>
    <font>
      <sz val="28"/>
      <color theme="0"/>
      <name val="Aptos Display"/>
      <family val="2"/>
      <scheme val="major"/>
    </font>
    <font>
      <sz val="16"/>
      <color theme="0"/>
      <name val="Aptos Narrow"/>
      <family val="2"/>
      <scheme val="minor"/>
    </font>
    <font>
      <sz val="16"/>
      <color theme="0"/>
      <name val="Aptos Display"/>
      <family val="2"/>
      <scheme val="major"/>
    </font>
    <font>
      <sz val="16"/>
      <color theme="1"/>
      <name val="Aptos Narrow"/>
      <family val="2"/>
      <scheme val="minor"/>
    </font>
    <font>
      <b/>
      <sz val="16"/>
      <color theme="0"/>
      <name val="Aptos Narrow"/>
      <family val="2"/>
      <scheme val="minor"/>
    </font>
    <font>
      <sz val="12"/>
      <color theme="0"/>
      <name val="Aptos Display"/>
      <family val="2"/>
      <scheme val="major"/>
    </font>
    <font>
      <b/>
      <sz val="12"/>
      <color theme="1"/>
      <name val="Aptos Narrow"/>
      <scheme val="minor"/>
    </font>
    <font>
      <b/>
      <sz val="10"/>
      <color theme="1"/>
      <name val="Aptos Narrow"/>
      <scheme val="minor"/>
    </font>
    <font>
      <b/>
      <sz val="12"/>
      <color rgb="FF000000"/>
      <name val="Aptos Narrow"/>
      <scheme val="minor"/>
    </font>
    <font>
      <b/>
      <sz val="12"/>
      <color theme="0"/>
      <name val="Aptos Narrow"/>
      <scheme val="minor"/>
    </font>
    <font>
      <i/>
      <sz val="10"/>
      <color theme="1"/>
      <name val="Aptos Narrow"/>
      <scheme val="minor"/>
    </font>
    <font>
      <b/>
      <sz val="16"/>
      <color theme="2" tint="-0.89999084444715716"/>
      <name val="Aptos Narrow"/>
      <family val="2"/>
      <scheme val="minor"/>
    </font>
    <font>
      <b/>
      <sz val="12"/>
      <color theme="7" tint="-0.499984740745262"/>
      <name val="Aptos Narrow"/>
      <scheme val="minor"/>
    </font>
    <font>
      <b/>
      <sz val="12"/>
      <color theme="4" tint="-0.499984740745262"/>
      <name val="Aptos Narrow"/>
      <scheme val="minor"/>
    </font>
    <font>
      <i/>
      <sz val="14"/>
      <color theme="0"/>
      <name val="Aptos Display"/>
      <scheme val="major"/>
    </font>
    <font>
      <i/>
      <u/>
      <sz val="14"/>
      <color rgb="FFFFFFFF"/>
      <name val="Aptos Display"/>
    </font>
    <font>
      <i/>
      <sz val="14"/>
      <color rgb="FFFFFFFF"/>
      <name val="Aptos Display"/>
    </font>
    <font>
      <sz val="28"/>
      <color rgb="FFFFFFFF"/>
      <name val="Aptos Display"/>
      <scheme val="major"/>
    </font>
    <font>
      <i/>
      <sz val="10"/>
      <color rgb="FF000000"/>
      <name val="Calibri"/>
      <family val="2"/>
    </font>
    <font>
      <i/>
      <sz val="10"/>
      <color rgb="FF161616"/>
      <name val="Aptos Narrow"/>
      <scheme val="minor"/>
    </font>
    <font>
      <sz val="12"/>
      <color theme="1" tint="0.499984740745262"/>
      <name val="Aptos Narrow"/>
      <family val="2"/>
      <scheme val="minor"/>
    </font>
    <font>
      <b/>
      <sz val="14"/>
      <color theme="1"/>
      <name val="Aptos Display"/>
    </font>
    <font>
      <i/>
      <sz val="14"/>
      <color theme="1"/>
      <name val="Aptos Display"/>
    </font>
    <font>
      <sz val="12"/>
      <color theme="1"/>
      <name val="Aptos Narrow"/>
      <scheme val="minor"/>
    </font>
    <font>
      <b/>
      <i/>
      <sz val="12"/>
      <color theme="0"/>
      <name val="Aptos Narrow"/>
      <scheme val="minor"/>
    </font>
    <font>
      <b/>
      <i/>
      <sz val="12"/>
      <color rgb="FF000000"/>
      <name val="Aptos Narrow"/>
      <scheme val="minor"/>
    </font>
    <font>
      <sz val="28"/>
      <color rgb="FFFFFFFF"/>
      <name val="Aptos Display"/>
    </font>
    <font>
      <i/>
      <sz val="28"/>
      <color rgb="FFFFFFFF"/>
      <name val="Aptos Display"/>
    </font>
    <font>
      <sz val="14"/>
      <color rgb="FFFFFFFF"/>
      <name val="Aptos Display"/>
    </font>
    <font>
      <b/>
      <sz val="14"/>
      <color theme="2" tint="-0.89999084444715716"/>
      <name val="Aptos Narrow"/>
      <family val="2"/>
      <scheme val="minor"/>
    </font>
    <font>
      <b/>
      <sz val="10"/>
      <color theme="2" tint="-0.89999084444715716"/>
      <name val="Aptos Narrow"/>
      <scheme val="minor"/>
    </font>
    <font>
      <b/>
      <sz val="12"/>
      <name val="Aptos Narrow"/>
      <scheme val="minor"/>
    </font>
    <font>
      <b/>
      <sz val="10"/>
      <name val="Aptos Narrow"/>
      <scheme val="minor"/>
    </font>
    <font>
      <sz val="10"/>
      <name val="Aptos Narrow"/>
      <scheme val="minor"/>
    </font>
    <font>
      <sz val="10"/>
      <color theme="2" tint="-0.89999084444715716"/>
      <name val="Aptos Narrow"/>
      <scheme val="minor"/>
    </font>
    <font>
      <sz val="10"/>
      <color theme="1"/>
      <name val="Aptos Narrow"/>
      <scheme val="minor"/>
    </font>
    <font>
      <b/>
      <i/>
      <sz val="12"/>
      <name val="Aptos Narrow"/>
      <scheme val="minor"/>
    </font>
    <font>
      <sz val="12"/>
      <name val="Aptos Narrow"/>
      <family val="2"/>
      <scheme val="minor"/>
    </font>
    <font>
      <b/>
      <i/>
      <sz val="12"/>
      <name val="Calibri"/>
      <family val="2"/>
    </font>
    <font>
      <b/>
      <i/>
      <sz val="12"/>
      <name val="Aptos Narrow"/>
      <family val="2"/>
      <scheme val="minor"/>
    </font>
    <font>
      <b/>
      <sz val="14"/>
      <color theme="0"/>
      <name val="Aptos Narrow"/>
      <family val="2"/>
      <scheme val="minor"/>
    </font>
    <font>
      <b/>
      <sz val="12"/>
      <color rgb="FF0070C0"/>
      <name val="Aptos Narrow"/>
      <scheme val="minor"/>
    </font>
    <font>
      <i/>
      <sz val="10"/>
      <color theme="2" tint="-0.89999084444715716"/>
      <name val="Aptos Narrow"/>
      <family val="2"/>
      <scheme val="minor"/>
    </font>
    <font>
      <b/>
      <sz val="10"/>
      <color theme="2" tint="-0.89999084444715716"/>
      <name val="Aptos Narrow"/>
      <family val="1"/>
      <scheme val="minor"/>
    </font>
    <font>
      <b/>
      <sz val="10"/>
      <color theme="2" tint="-0.89999084444715716"/>
      <name val="Aptos Narrow"/>
      <family val="2"/>
      <scheme val="minor"/>
    </font>
    <font>
      <b/>
      <sz val="10"/>
      <color rgb="FF000000"/>
      <name val="Aptos Narrow"/>
      <scheme val="minor"/>
    </font>
    <font>
      <b/>
      <i/>
      <sz val="10"/>
      <color theme="1"/>
      <name val="Aptos Narrow"/>
      <family val="2"/>
      <scheme val="minor"/>
    </font>
    <font>
      <b/>
      <i/>
      <sz val="10"/>
      <name val="Aptos Narrow"/>
      <family val="2"/>
      <scheme val="minor"/>
    </font>
    <font>
      <b/>
      <i/>
      <sz val="12"/>
      <color theme="2" tint="-0.89999084444715716"/>
      <name val="Aptos Narrow"/>
      <family val="1"/>
      <scheme val="minor"/>
    </font>
    <font>
      <b/>
      <sz val="12"/>
      <color theme="2" tint="-0.89999084444715716"/>
      <name val="Aptos Narrow"/>
      <scheme val="minor"/>
    </font>
    <font>
      <sz val="14"/>
      <color theme="1"/>
      <name val="Aptos Display"/>
    </font>
    <font>
      <sz val="12"/>
      <name val="Aptos Narrow"/>
      <scheme val="minor"/>
    </font>
    <font>
      <sz val="12"/>
      <color theme="2" tint="-0.89999084444715716"/>
      <name val="Aptos Narrow"/>
      <scheme val="minor"/>
    </font>
    <font>
      <b/>
      <i/>
      <sz val="10"/>
      <color theme="2" tint="-0.89999084444715716"/>
      <name val="Aptos Narrow"/>
      <scheme val="minor"/>
    </font>
    <font>
      <sz val="12"/>
      <color theme="1"/>
      <name val="Aptos Display"/>
      <family val="2"/>
      <scheme val="major"/>
    </font>
    <font>
      <b/>
      <i/>
      <sz val="10"/>
      <color rgb="FF000000"/>
      <name val="Calibri"/>
      <family val="2"/>
    </font>
    <font>
      <b/>
      <sz val="14"/>
      <color rgb="FF5EEAA0"/>
      <name val="Aptos Narrow (Corps)"/>
    </font>
    <font>
      <b/>
      <i/>
      <sz val="12"/>
      <color theme="1"/>
      <name val="Aptos Narrow"/>
      <scheme val="minor"/>
    </font>
    <font>
      <b/>
      <sz val="20"/>
      <color theme="0"/>
      <name val="Aptos Narrow (Corps)"/>
    </font>
    <font>
      <b/>
      <sz val="20"/>
      <color rgb="FF16DCFC"/>
      <name val="Aptos Narrow (Corps)"/>
    </font>
    <font>
      <sz val="15"/>
      <color rgb="FF000000"/>
      <name val="Aptos Display"/>
      <charset val="1"/>
    </font>
    <font>
      <b/>
      <sz val="12"/>
      <color theme="7" tint="-0.499984740745262"/>
      <name val="Aptos Narrow"/>
      <family val="2"/>
      <scheme val="minor"/>
    </font>
    <font>
      <b/>
      <sz val="24"/>
      <color theme="0"/>
      <name val="Aptos Narrow"/>
      <scheme val="minor"/>
    </font>
    <font>
      <sz val="12"/>
      <color rgb="FF000000"/>
      <name val="Aptos Narrow"/>
      <family val="2"/>
    </font>
    <font>
      <sz val="8"/>
      <name val="Aptos Narrow"/>
      <family val="2"/>
      <scheme val="minor"/>
    </font>
    <font>
      <b/>
      <sz val="26"/>
      <color theme="1"/>
      <name val="Aptos Narrow"/>
      <scheme val="minor"/>
    </font>
    <font>
      <sz val="12"/>
      <color theme="1"/>
      <name val="Lexend Deca"/>
    </font>
    <font>
      <sz val="12"/>
      <color theme="1"/>
      <name val="Lexend Deca Light"/>
    </font>
    <font>
      <i/>
      <sz val="12"/>
      <color theme="1"/>
      <name val="Lexend Deca Light"/>
    </font>
    <font>
      <i/>
      <sz val="12"/>
      <color theme="2" tint="-0.249977111117893"/>
      <name val="Lexend Deca Light"/>
    </font>
    <font>
      <sz val="12"/>
      <color theme="1"/>
      <name val="Lexend Deca Medium"/>
    </font>
    <font>
      <sz val="14"/>
      <color theme="1"/>
      <name val="Lexend Deca Medium"/>
    </font>
    <font>
      <sz val="18"/>
      <color theme="1"/>
      <name val="Lexend Deca Light"/>
    </font>
    <font>
      <sz val="18"/>
      <color theme="1"/>
      <name val="Lexend Deca SemiBold"/>
    </font>
    <font>
      <b/>
      <sz val="28"/>
      <color rgb="FFF4F4DF"/>
      <name val="Lexend Deca Light"/>
    </font>
    <font>
      <sz val="12"/>
      <color rgb="FF000000"/>
      <name val="Lexend Deca Medium"/>
    </font>
    <font>
      <b/>
      <sz val="10"/>
      <color rgb="FF161616"/>
      <name val="Lexend Deca Medium"/>
    </font>
    <font>
      <b/>
      <sz val="12"/>
      <color theme="1"/>
      <name val="Lexend Deca Medium"/>
    </font>
    <font>
      <b/>
      <sz val="10"/>
      <color theme="1"/>
      <name val="Lexend Deca Medium"/>
    </font>
    <font>
      <sz val="10"/>
      <color rgb="FF161616"/>
      <name val="Lexend Deca Medium"/>
    </font>
    <font>
      <i/>
      <sz val="10"/>
      <color rgb="FF000000"/>
      <name val="Lexend Deca Medium"/>
    </font>
    <font>
      <b/>
      <sz val="11"/>
      <color rgb="FF161616"/>
      <name val="Lexend Deca Medium"/>
    </font>
    <font>
      <sz val="9"/>
      <color rgb="FF161616"/>
      <name val="Lexend Deca Medium"/>
    </font>
    <font>
      <b/>
      <sz val="9"/>
      <color rgb="FF161616"/>
      <name val="Lexend Deca Medium"/>
    </font>
    <font>
      <b/>
      <i/>
      <sz val="12"/>
      <color rgb="FF000000"/>
      <name val="Lexend Deca Medium"/>
    </font>
    <font>
      <sz val="12"/>
      <color rgb="FF161616"/>
      <name val="Lexend Deca Medium"/>
    </font>
    <font>
      <sz val="12"/>
      <color theme="0"/>
      <name val="Lexend Deca Medium"/>
    </font>
    <font>
      <b/>
      <sz val="12"/>
      <color theme="1"/>
      <name val="Lexend Deca Light"/>
    </font>
    <font>
      <sz val="12"/>
      <color rgb="FFF4F4DF"/>
      <name val="Lexend Deca Medium"/>
    </font>
    <font>
      <b/>
      <sz val="12"/>
      <color rgb="FFF4F4DF"/>
      <name val="Lexend Deca Medium"/>
    </font>
    <font>
      <sz val="16"/>
      <color rgb="FFF4F4DF"/>
      <name val="Lexend Deca SemiBold"/>
    </font>
    <font>
      <b/>
      <sz val="16"/>
      <color rgb="FFF4F4DF"/>
      <name val="Lexend Deca SemiBold"/>
    </font>
    <font>
      <b/>
      <sz val="20"/>
      <color rgb="FFF4F4DF"/>
      <name val="Lexend Deca Medium"/>
    </font>
    <font>
      <sz val="12"/>
      <color rgb="FF019777"/>
      <name val="Lexend Deca Medium"/>
    </font>
    <font>
      <b/>
      <sz val="12"/>
      <color rgb="FF017E51"/>
      <name val="Lexend Deca Medium"/>
    </font>
    <font>
      <b/>
      <sz val="10"/>
      <color rgb="FF017E51"/>
      <name val="Lexend Deca Medium"/>
    </font>
    <font>
      <sz val="10"/>
      <color rgb="FF017E51"/>
      <name val="Lexend Deca Medium"/>
    </font>
    <font>
      <b/>
      <i/>
      <sz val="12"/>
      <color rgb="FF017E51"/>
      <name val="Lexend Deca Medium"/>
    </font>
    <font>
      <b/>
      <i/>
      <sz val="12"/>
      <color rgb="FFF4F4DF"/>
      <name val="Lexend Deca Medium"/>
    </font>
    <font>
      <i/>
      <sz val="10"/>
      <color rgb="FF017E51"/>
      <name val="Lexend Deca Light"/>
    </font>
    <font>
      <sz val="12"/>
      <color rgb="FF017E51"/>
      <name val="Lexend Deca Light"/>
    </font>
    <font>
      <sz val="10"/>
      <color rgb="FF017E51"/>
      <name val="Lexend Deca Light"/>
    </font>
    <font>
      <sz val="12"/>
      <color rgb="FF017E51"/>
      <name val="Lexend Deca Medium"/>
    </font>
    <font>
      <sz val="14"/>
      <color rgb="FF017E51"/>
      <name val="Lexend Deca Medium"/>
    </font>
    <font>
      <sz val="13"/>
      <color rgb="FF017E51"/>
      <name val="Lexend Deca Medium"/>
    </font>
    <font>
      <b/>
      <sz val="13"/>
      <color rgb="FF017E51"/>
      <name val="Lexend Deca Medium"/>
    </font>
    <font>
      <sz val="12"/>
      <color rgb="FF000000"/>
      <name val="Lexend Deca"/>
    </font>
    <font>
      <b/>
      <sz val="10"/>
      <name val="Lexend Deca"/>
    </font>
    <font>
      <b/>
      <sz val="10"/>
      <color rgb="FF161616"/>
      <name val="Lexend Deca"/>
    </font>
    <font>
      <b/>
      <sz val="12"/>
      <color theme="1"/>
      <name val="Lexend Deca"/>
    </font>
    <font>
      <b/>
      <sz val="10"/>
      <color theme="1"/>
      <name val="Lexend Deca"/>
    </font>
    <font>
      <sz val="10"/>
      <color rgb="FF161616"/>
      <name val="Lexend Deca"/>
    </font>
    <font>
      <i/>
      <sz val="10"/>
      <color rgb="FF000000"/>
      <name val="Lexend Deca"/>
    </font>
    <font>
      <b/>
      <sz val="11"/>
      <color rgb="FF161616"/>
      <name val="Lexend Deca"/>
    </font>
    <font>
      <sz val="9"/>
      <color rgb="FF161616"/>
      <name val="Lexend Deca"/>
    </font>
    <font>
      <b/>
      <sz val="9"/>
      <color rgb="FF161616"/>
      <name val="Lexend Deca"/>
    </font>
    <font>
      <b/>
      <i/>
      <sz val="12"/>
      <color rgb="FF000000"/>
      <name val="Lexend Deca"/>
    </font>
    <font>
      <b/>
      <i/>
      <sz val="12"/>
      <color theme="1"/>
      <name val="Lexend Deca"/>
    </font>
    <font>
      <sz val="12"/>
      <color rgb="FF161616"/>
      <name val="Lexend Deca"/>
    </font>
    <font>
      <b/>
      <i/>
      <sz val="12"/>
      <color rgb="FFF4F4DF"/>
      <name val="Lexend Deca"/>
    </font>
    <font>
      <b/>
      <sz val="12"/>
      <color rgb="FFF4F4DF"/>
      <name val="Lexend Deca"/>
    </font>
    <font>
      <sz val="12"/>
      <color theme="0"/>
      <name val="Lexend Deca"/>
    </font>
    <font>
      <b/>
      <sz val="26"/>
      <color theme="1"/>
      <name val="Lexend Deca"/>
    </font>
    <font>
      <sz val="12"/>
      <color rgb="FFFF0000"/>
      <name val="Lexend Deca"/>
    </font>
    <font>
      <b/>
      <sz val="14"/>
      <color theme="1"/>
      <name val="Lexend Deca"/>
    </font>
    <font>
      <b/>
      <sz val="20"/>
      <color theme="2" tint="-0.89999084444715716"/>
      <name val="Lexend Deca"/>
    </font>
    <font>
      <i/>
      <sz val="10"/>
      <color theme="2" tint="-0.89999084444715716"/>
      <name val="Lexend Deca"/>
    </font>
    <font>
      <b/>
      <i/>
      <sz val="12"/>
      <color theme="2" tint="-0.89999084444715716"/>
      <name val="Lexend Deca"/>
    </font>
    <font>
      <b/>
      <sz val="12"/>
      <color theme="2" tint="-0.89999084444715716"/>
      <name val="Lexend Deca"/>
    </font>
    <font>
      <b/>
      <i/>
      <sz val="14"/>
      <color theme="1"/>
      <name val="Lexend Deca"/>
    </font>
    <font>
      <b/>
      <sz val="14"/>
      <color theme="2" tint="-0.89999084444715716"/>
      <name val="Lexend Deca"/>
    </font>
    <font>
      <sz val="10"/>
      <color theme="2" tint="-0.89999084444715716"/>
      <name val="Lexend Deca"/>
    </font>
    <font>
      <b/>
      <i/>
      <sz val="12"/>
      <name val="Lexend Deca"/>
    </font>
    <font>
      <b/>
      <sz val="14"/>
      <name val="Lexend Deca"/>
    </font>
    <font>
      <b/>
      <sz val="12"/>
      <name val="Lexend Deca"/>
    </font>
    <font>
      <b/>
      <sz val="12"/>
      <color rgb="FF0070C0"/>
      <name val="Lexend Deca"/>
    </font>
    <font>
      <sz val="10"/>
      <color theme="1"/>
      <name val="Lexend Deca"/>
    </font>
    <font>
      <sz val="18"/>
      <color theme="1"/>
      <name val="Lexend Deca"/>
    </font>
    <font>
      <sz val="14"/>
      <color theme="1"/>
      <name val="Lexend Deca Light"/>
    </font>
    <font>
      <b/>
      <sz val="14"/>
      <color rgb="FFF4F4DF"/>
      <name val="Aptos Display"/>
    </font>
    <font>
      <b/>
      <sz val="12"/>
      <color rgb="FF017E51"/>
      <name val="Lexend Deca"/>
    </font>
    <font>
      <b/>
      <sz val="14"/>
      <color rgb="FF017E51"/>
      <name val="Lexend Deca"/>
    </font>
    <font>
      <sz val="14"/>
      <color theme="1"/>
      <name val="Lexend Deca SemiBold"/>
    </font>
    <font>
      <sz val="14"/>
      <color rgb="FFF4F4DF"/>
      <name val="Lexend Deca SemiBold"/>
    </font>
    <font>
      <b/>
      <sz val="14"/>
      <color rgb="FFF4F4DF"/>
      <name val="Lexend Deca SemiBold"/>
    </font>
    <font>
      <b/>
      <i/>
      <sz val="14"/>
      <color rgb="FFF4F4DF"/>
      <name val="Lexend Deca SemiBold"/>
    </font>
    <font>
      <b/>
      <sz val="20"/>
      <color rgb="FFF4F4DF"/>
      <name val="Lexend Deca"/>
    </font>
    <font>
      <sz val="12"/>
      <color rgb="FFF4F4DF"/>
      <name val="Lexend Deca"/>
    </font>
    <font>
      <b/>
      <sz val="10"/>
      <color rgb="FFF4F4DF"/>
      <name val="Lexend Deca"/>
    </font>
    <font>
      <b/>
      <sz val="14"/>
      <color rgb="FFF4F4DF"/>
      <name val="Lexend Deca"/>
    </font>
    <font>
      <b/>
      <sz val="10"/>
      <color rgb="FF017E51"/>
      <name val="Lexend Deca"/>
    </font>
    <font>
      <sz val="10"/>
      <color rgb="FF017E51"/>
      <name val="Lexend Deca"/>
    </font>
    <font>
      <b/>
      <i/>
      <sz val="12"/>
      <color rgb="FF017E51"/>
      <name val="Lexend Deca"/>
    </font>
    <font>
      <b/>
      <i/>
      <sz val="14"/>
      <color rgb="FF017E51"/>
      <name val="Lexend Deca"/>
    </font>
    <font>
      <sz val="12"/>
      <color rgb="FF017E51"/>
      <name val="Lexend Deca"/>
    </font>
    <font>
      <i/>
      <sz val="12"/>
      <color rgb="FF017E51"/>
      <name val="Lexend Deca"/>
    </font>
    <font>
      <b/>
      <i/>
      <sz val="10"/>
      <color rgb="FF017E51"/>
      <name val="Lexend Deca Light"/>
    </font>
    <font>
      <b/>
      <sz val="26"/>
      <color rgb="FF017E51"/>
      <name val="Lexend Deca"/>
    </font>
    <font>
      <b/>
      <sz val="10"/>
      <color rgb="FF017E51"/>
      <name val="Lexend Deca Light"/>
    </font>
    <font>
      <b/>
      <sz val="26"/>
      <color rgb="FF017E51"/>
      <name val="Lexend Deca Light"/>
    </font>
    <font>
      <sz val="11"/>
      <color rgb="FF161616"/>
      <name val="Lexend Deca"/>
    </font>
    <font>
      <sz val="12"/>
      <color theme="2" tint="-0.89999084444715716"/>
      <name val="Lexend Deca"/>
    </font>
    <font>
      <sz val="9"/>
      <color theme="2" tint="-0.89999084444715716"/>
      <name val="Lexend Deca"/>
    </font>
    <font>
      <sz val="10"/>
      <color theme="2" tint="-0.89999084444715716"/>
      <name val="Lexend Deca Light"/>
    </font>
    <font>
      <sz val="12"/>
      <color theme="2" tint="-0.89999084444715716"/>
      <name val="Lexend Deca SemiBold"/>
    </font>
    <font>
      <b/>
      <sz val="12"/>
      <color theme="2" tint="-0.89999084444715716"/>
      <name val="Lexend Deca SemiBold"/>
    </font>
    <font>
      <sz val="14"/>
      <color theme="2" tint="-0.89999084444715716"/>
      <name val="Lexend Deca SemiBold"/>
    </font>
    <font>
      <sz val="10"/>
      <color theme="0" tint="-0.34998626667073579"/>
      <name val="Lexend Deca Light"/>
    </font>
  </fonts>
  <fills count="35">
    <fill>
      <patternFill patternType="none"/>
    </fill>
    <fill>
      <patternFill patternType="gray125"/>
    </fill>
    <fill>
      <patternFill patternType="solid">
        <fgColor theme="2" tint="-9.9948118533890809E-2"/>
        <bgColor indexed="64"/>
      </patternFill>
    </fill>
    <fill>
      <patternFill patternType="solid">
        <fgColor theme="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83CCEB"/>
        <bgColor rgb="FF000000"/>
      </patternFill>
    </fill>
    <fill>
      <patternFill patternType="solid">
        <fgColor theme="4" tint="-0.249977111117893"/>
        <bgColor rgb="FF000000"/>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4" tint="0.79998168889431442"/>
        <bgColor rgb="FF000000"/>
      </patternFill>
    </fill>
    <fill>
      <patternFill patternType="solid">
        <fgColor theme="1" tint="0.499984740745262"/>
        <bgColor indexed="64"/>
      </patternFill>
    </fill>
    <fill>
      <patternFill patternType="solid">
        <fgColor theme="9" tint="0.79998168889431442"/>
        <bgColor indexed="64"/>
      </patternFill>
    </fill>
    <fill>
      <patternFill patternType="solid">
        <fgColor rgb="FFCAEDFB"/>
        <bgColor rgb="FF000000"/>
      </patternFill>
    </fill>
    <fill>
      <patternFill patternType="solid">
        <fgColor theme="7"/>
        <bgColor indexed="64"/>
      </patternFill>
    </fill>
    <fill>
      <patternFill patternType="solid">
        <fgColor rgb="FF83CCEB"/>
        <bgColor indexed="64"/>
      </patternFill>
    </fill>
    <fill>
      <patternFill patternType="solid">
        <fgColor theme="4"/>
        <bgColor indexed="64"/>
      </patternFill>
    </fill>
    <fill>
      <patternFill patternType="solid">
        <fgColor theme="7" tint="-0.249977111117893"/>
        <bgColor indexed="64"/>
      </patternFill>
    </fill>
    <fill>
      <patternFill patternType="solid">
        <fgColor theme="3" tint="0.89999084444715716"/>
        <bgColor indexed="64"/>
      </patternFill>
    </fill>
    <fill>
      <patternFill patternType="solid">
        <fgColor rgb="FFE8E8E8"/>
        <bgColor rgb="FF000000"/>
      </patternFill>
    </fill>
    <fill>
      <patternFill patternType="solid">
        <fgColor theme="0"/>
        <bgColor indexed="64"/>
      </patternFill>
    </fill>
    <fill>
      <patternFill patternType="solid">
        <fgColor theme="0"/>
        <bgColor rgb="FF000000"/>
      </patternFill>
    </fill>
    <fill>
      <patternFill patternType="solid">
        <fgColor theme="9" tint="0.59999389629810485"/>
        <bgColor indexed="64"/>
      </patternFill>
    </fill>
    <fill>
      <patternFill patternType="solid">
        <fgColor theme="9" tint="0.59999389629810485"/>
        <bgColor rgb="FF000000"/>
      </patternFill>
    </fill>
    <fill>
      <patternFill patternType="solid">
        <fgColor rgb="FFE8E8E8"/>
        <bgColor indexed="64"/>
      </patternFill>
    </fill>
    <fill>
      <patternFill patternType="solid">
        <fgColor rgb="FF019777"/>
        <bgColor indexed="64"/>
      </patternFill>
    </fill>
    <fill>
      <patternFill patternType="solid">
        <fgColor rgb="FFB2C400"/>
        <bgColor indexed="64"/>
      </patternFill>
    </fill>
    <fill>
      <patternFill patternType="solid">
        <fgColor rgb="FFF4F4DF"/>
        <bgColor indexed="64"/>
      </patternFill>
    </fill>
    <fill>
      <patternFill patternType="solid">
        <fgColor rgb="FFF4F4DF"/>
        <bgColor rgb="FF000000"/>
      </patternFill>
    </fill>
    <fill>
      <patternFill patternType="solid">
        <fgColor rgb="FF019777"/>
        <bgColor rgb="FF000000"/>
      </patternFill>
    </fill>
    <fill>
      <patternFill patternType="solid">
        <fgColor rgb="FFB2C400"/>
        <bgColor rgb="FF000000"/>
      </patternFill>
    </fill>
    <fill>
      <patternFill patternType="solid">
        <fgColor rgb="FF017E51"/>
        <bgColor indexed="64"/>
      </patternFill>
    </fill>
    <fill>
      <patternFill patternType="solid">
        <fgColor rgb="FFB5E6A2"/>
        <bgColor indexed="64"/>
      </patternFill>
    </fill>
    <fill>
      <patternFill patternType="solid">
        <fgColor rgb="FFB5E6A2"/>
        <bgColor rgb="FF000000"/>
      </patternFill>
    </fill>
  </fills>
  <borders count="50">
    <border>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rgb="FFFFFFFF"/>
      </left>
      <right/>
      <top/>
      <bottom/>
      <diagonal/>
    </border>
    <border>
      <left style="thin">
        <color theme="4"/>
      </left>
      <right style="thin">
        <color theme="4"/>
      </right>
      <top style="thin">
        <color theme="4"/>
      </top>
      <bottom/>
      <diagonal/>
    </border>
    <border>
      <left style="thin">
        <color theme="4"/>
      </left>
      <right style="thin">
        <color theme="4"/>
      </right>
      <top/>
      <bottom/>
      <diagonal/>
    </border>
    <border>
      <left style="thin">
        <color theme="4"/>
      </left>
      <right style="thin">
        <color theme="4"/>
      </right>
      <top/>
      <bottom style="thin">
        <color theme="4"/>
      </bottom>
      <diagonal/>
    </border>
    <border>
      <left/>
      <right style="thin">
        <color theme="4"/>
      </right>
      <top/>
      <bottom/>
      <diagonal/>
    </border>
    <border>
      <left style="thin">
        <color theme="0"/>
      </left>
      <right style="thin">
        <color theme="4"/>
      </right>
      <top style="thin">
        <color theme="0"/>
      </top>
      <bottom style="thin">
        <color theme="0"/>
      </bottom>
      <diagonal/>
    </border>
    <border>
      <left/>
      <right style="thin">
        <color theme="0"/>
      </right>
      <top/>
      <bottom style="thin">
        <color theme="0"/>
      </bottom>
      <diagonal/>
    </border>
    <border>
      <left style="thin">
        <color theme="4"/>
      </left>
      <right/>
      <top style="thin">
        <color theme="0"/>
      </top>
      <bottom/>
      <diagonal/>
    </border>
    <border>
      <left style="thin">
        <color theme="4"/>
      </left>
      <right/>
      <top/>
      <bottom/>
      <diagonal/>
    </border>
    <border>
      <left style="thin">
        <color rgb="FFFFFFFF"/>
      </left>
      <right style="thin">
        <color theme="0"/>
      </right>
      <top/>
      <bottom style="thin">
        <color theme="0"/>
      </bottom>
      <diagonal/>
    </border>
    <border>
      <left style="thin">
        <color theme="0"/>
      </left>
      <right/>
      <top/>
      <bottom style="thin">
        <color theme="0" tint="-4.9989318521683403E-2"/>
      </bottom>
      <diagonal/>
    </border>
    <border>
      <left style="thin">
        <color theme="0"/>
      </left>
      <right/>
      <top style="thin">
        <color theme="0" tint="-4.9989318521683403E-2"/>
      </top>
      <bottom style="thin">
        <color theme="0" tint="-4.9989318521683403E-2"/>
      </bottom>
      <diagonal/>
    </border>
    <border>
      <left style="thin">
        <color theme="0"/>
      </left>
      <right/>
      <top/>
      <bottom style="thin">
        <color rgb="FFFFFFFF"/>
      </bottom>
      <diagonal/>
    </border>
    <border>
      <left style="thin">
        <color theme="4"/>
      </left>
      <right/>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theme="0"/>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thin">
        <color theme="0"/>
      </top>
      <bottom/>
      <diagonal/>
    </border>
    <border>
      <left/>
      <right/>
      <top style="medium">
        <color indexed="64"/>
      </top>
      <bottom/>
      <diagonal/>
    </border>
    <border>
      <left style="thin">
        <color rgb="FFFFFFFF"/>
      </left>
      <right style="thin">
        <color rgb="FFFFFFFF"/>
      </right>
      <top style="thin">
        <color rgb="FFFFFFFF"/>
      </top>
      <bottom style="thin">
        <color rgb="FFFFFFFF"/>
      </bottom>
      <diagonal/>
    </border>
    <border>
      <left style="medium">
        <color theme="1"/>
      </left>
      <right style="medium">
        <color theme="1"/>
      </right>
      <top style="thin">
        <color theme="1"/>
      </top>
      <bottom style="thin">
        <color theme="1"/>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medium">
        <color theme="1"/>
      </bottom>
      <diagonal/>
    </border>
    <border>
      <left style="thin">
        <color rgb="FF017E51"/>
      </left>
      <right style="thin">
        <color rgb="FF017E51"/>
      </right>
      <top style="thin">
        <color rgb="FF017E51"/>
      </top>
      <bottom style="thin">
        <color rgb="FF017E51"/>
      </bottom>
      <diagonal/>
    </border>
    <border>
      <left style="thin">
        <color rgb="FF017E51"/>
      </left>
      <right/>
      <top style="thin">
        <color rgb="FF017E51"/>
      </top>
      <bottom style="thin">
        <color rgb="FF017E51"/>
      </bottom>
      <diagonal/>
    </border>
    <border>
      <left/>
      <right/>
      <top style="thin">
        <color rgb="FF017E51"/>
      </top>
      <bottom style="thin">
        <color rgb="FF017E51"/>
      </bottom>
      <diagonal/>
    </border>
    <border>
      <left/>
      <right style="thin">
        <color rgb="FF017E51"/>
      </right>
      <top style="thin">
        <color rgb="FF017E51"/>
      </top>
      <bottom style="thin">
        <color rgb="FF017E51"/>
      </bottom>
      <diagonal/>
    </border>
  </borders>
  <cellStyleXfs count="6">
    <xf numFmtId="0" fontId="0" fillId="0" borderId="0"/>
    <xf numFmtId="9" fontId="1" fillId="0" borderId="0" applyFont="0" applyFill="0" applyBorder="0" applyAlignment="0" applyProtection="0"/>
    <xf numFmtId="0" fontId="3" fillId="2" borderId="0"/>
    <xf numFmtId="164" fontId="3" fillId="0" borderId="0" applyFont="0" applyFill="0" applyBorder="0" applyAlignment="0" applyProtection="0"/>
    <xf numFmtId="9" fontId="3" fillId="0" borderId="0" applyFont="0" applyFill="0" applyBorder="0" applyAlignment="0" applyProtection="0"/>
    <xf numFmtId="164" fontId="1" fillId="0" borderId="0" applyFont="0" applyFill="0" applyBorder="0" applyAlignment="0" applyProtection="0"/>
  </cellStyleXfs>
  <cellXfs count="636">
    <xf numFmtId="0" fontId="0" fillId="0" borderId="0" xfId="0"/>
    <xf numFmtId="0" fontId="0" fillId="12" borderId="0" xfId="0" applyFill="1"/>
    <xf numFmtId="0" fontId="16" fillId="12" borderId="0" xfId="0" applyFont="1" applyFill="1" applyAlignment="1">
      <alignment horizontal="left" wrapText="1"/>
    </xf>
    <xf numFmtId="0" fontId="4" fillId="12" borderId="0" xfId="0" applyFont="1" applyFill="1" applyAlignment="1">
      <alignment horizontal="left" indent="2"/>
    </xf>
    <xf numFmtId="0" fontId="17" fillId="12" borderId="2" xfId="0" applyFont="1" applyFill="1" applyBorder="1" applyAlignment="1">
      <alignment horizontal="left" indent="2"/>
    </xf>
    <xf numFmtId="0" fontId="18" fillId="12" borderId="0" xfId="0" applyFont="1" applyFill="1" applyAlignment="1">
      <alignment horizontal="left" indent="2"/>
    </xf>
    <xf numFmtId="0" fontId="19" fillId="12" borderId="0" xfId="0" applyFont="1" applyFill="1"/>
    <xf numFmtId="0" fontId="17" fillId="12" borderId="0" xfId="0" applyFont="1" applyFill="1" applyAlignment="1">
      <alignment vertical="center"/>
    </xf>
    <xf numFmtId="0" fontId="6" fillId="12" borderId="0" xfId="0" applyFont="1" applyFill="1" applyAlignment="1">
      <alignment vertical="center"/>
    </xf>
    <xf numFmtId="0" fontId="4" fillId="12" borderId="0" xfId="0" applyFont="1" applyFill="1" applyAlignment="1">
      <alignment horizontal="left" wrapText="1"/>
    </xf>
    <xf numFmtId="0" fontId="19" fillId="12" borderId="0" xfId="0" applyFont="1" applyFill="1" applyAlignment="1">
      <alignment vertical="center"/>
    </xf>
    <xf numFmtId="0" fontId="20" fillId="12" borderId="0" xfId="0" applyFont="1" applyFill="1" applyAlignment="1">
      <alignment horizontal="right" vertical="center"/>
    </xf>
    <xf numFmtId="0" fontId="5" fillId="12" borderId="0" xfId="0" applyFont="1" applyFill="1" applyAlignment="1">
      <alignment horizontal="right" vertical="center"/>
    </xf>
    <xf numFmtId="0" fontId="4" fillId="3" borderId="10" xfId="0" applyFont="1" applyFill="1" applyBorder="1" applyAlignment="1">
      <alignment horizontal="left" indent="2"/>
    </xf>
    <xf numFmtId="0" fontId="4" fillId="12" borderId="0" xfId="0" applyFont="1" applyFill="1" applyAlignment="1">
      <alignment horizontal="left" vertical="center" wrapText="1" indent="2"/>
    </xf>
    <xf numFmtId="0" fontId="7" fillId="12" borderId="0" xfId="0" applyFont="1" applyFill="1" applyAlignment="1">
      <alignment horizontal="left" vertical="center" indent="2"/>
    </xf>
    <xf numFmtId="0" fontId="8" fillId="12" borderId="0" xfId="0" applyFont="1" applyFill="1" applyAlignment="1">
      <alignment horizontal="left" vertical="center"/>
    </xf>
    <xf numFmtId="0" fontId="0" fillId="12" borderId="0" xfId="0" applyFill="1" applyAlignment="1">
      <alignment vertical="center"/>
    </xf>
    <xf numFmtId="0" fontId="0" fillId="12" borderId="1" xfId="0" applyFill="1" applyBorder="1"/>
    <xf numFmtId="0" fontId="13" fillId="9" borderId="7" xfId="0" applyFont="1" applyFill="1" applyBorder="1" applyAlignment="1">
      <alignment vertical="center"/>
    </xf>
    <xf numFmtId="0" fontId="15" fillId="10" borderId="11" xfId="0" applyFont="1" applyFill="1" applyBorder="1" applyAlignment="1">
      <alignment vertical="center"/>
    </xf>
    <xf numFmtId="0" fontId="0" fillId="13" borderId="12" xfId="0" applyFill="1" applyBorder="1" applyAlignment="1">
      <alignment horizontal="center"/>
    </xf>
    <xf numFmtId="0" fontId="11" fillId="0" borderId="7" xfId="0" applyFont="1" applyBorder="1" applyAlignment="1">
      <alignment horizontal="left" vertical="center"/>
    </xf>
    <xf numFmtId="0" fontId="28" fillId="13" borderId="13" xfId="0" applyFont="1" applyFill="1" applyBorder="1" applyAlignment="1">
      <alignment horizontal="center"/>
    </xf>
    <xf numFmtId="0" fontId="11" fillId="3" borderId="9" xfId="0" applyFont="1" applyFill="1" applyBorder="1" applyAlignment="1">
      <alignment horizontal="left" vertical="center" indent="1"/>
    </xf>
    <xf numFmtId="0" fontId="0" fillId="13" borderId="13" xfId="0" applyFill="1" applyBorder="1"/>
    <xf numFmtId="0" fontId="24" fillId="10" borderId="11" xfId="1" applyNumberFormat="1" applyFont="1" applyFill="1" applyBorder="1" applyAlignment="1">
      <alignment horizontal="right" vertical="center"/>
    </xf>
    <xf numFmtId="0" fontId="11" fillId="0" borderId="0" xfId="0" applyFont="1" applyAlignment="1">
      <alignment horizontal="left" vertical="center" indent="1"/>
    </xf>
    <xf numFmtId="0" fontId="13" fillId="5" borderId="7" xfId="0" applyFont="1" applyFill="1" applyBorder="1" applyAlignment="1">
      <alignment vertical="center"/>
    </xf>
    <xf numFmtId="0" fontId="13" fillId="5" borderId="0" xfId="0" applyFont="1" applyFill="1" applyAlignment="1">
      <alignment vertical="center"/>
    </xf>
    <xf numFmtId="0" fontId="15" fillId="11" borderId="11" xfId="0" applyFont="1" applyFill="1" applyBorder="1" applyAlignment="1">
      <alignment vertical="center"/>
    </xf>
    <xf numFmtId="0" fontId="15" fillId="11" borderId="0" xfId="0" applyFont="1" applyFill="1" applyAlignment="1">
      <alignment vertical="center"/>
    </xf>
    <xf numFmtId="0" fontId="14" fillId="5" borderId="0" xfId="0" applyFont="1" applyFill="1" applyAlignment="1">
      <alignment horizontal="center" vertical="center" wrapText="1"/>
    </xf>
    <xf numFmtId="0" fontId="14" fillId="5" borderId="3" xfId="0" applyFont="1" applyFill="1" applyBorder="1" applyAlignment="1">
      <alignment horizontal="center" vertical="center" wrapText="1"/>
    </xf>
    <xf numFmtId="0" fontId="11" fillId="0" borderId="0" xfId="0" applyFont="1" applyAlignment="1">
      <alignment horizontal="left" vertical="center"/>
    </xf>
    <xf numFmtId="0" fontId="29" fillId="13" borderId="13" xfId="0" applyFont="1" applyFill="1" applyBorder="1" applyAlignment="1">
      <alignment horizontal="center"/>
    </xf>
    <xf numFmtId="0" fontId="15" fillId="11" borderId="0" xfId="0" applyFont="1" applyFill="1" applyAlignment="1">
      <alignment horizontal="right" vertical="center"/>
    </xf>
    <xf numFmtId="0" fontId="24" fillId="11" borderId="11" xfId="1" applyNumberFormat="1" applyFont="1" applyFill="1" applyBorder="1" applyAlignment="1">
      <alignment horizontal="right" vertical="center"/>
    </xf>
    <xf numFmtId="0" fontId="0" fillId="12" borderId="4" xfId="0" applyFill="1" applyBorder="1"/>
    <xf numFmtId="164" fontId="11" fillId="3" borderId="0" xfId="0" applyNumberFormat="1" applyFont="1" applyFill="1" applyAlignment="1">
      <alignment horizontal="right" vertical="center"/>
    </xf>
    <xf numFmtId="164" fontId="11" fillId="3" borderId="7" xfId="0" applyNumberFormat="1" applyFont="1" applyFill="1" applyBorder="1" applyAlignment="1">
      <alignment horizontal="right" vertical="center"/>
    </xf>
    <xf numFmtId="164" fontId="15" fillId="10" borderId="11" xfId="0" applyNumberFormat="1" applyFont="1" applyFill="1" applyBorder="1" applyAlignment="1">
      <alignment vertical="center"/>
    </xf>
    <xf numFmtId="164" fontId="15" fillId="10" borderId="2" xfId="0" applyNumberFormat="1" applyFont="1" applyFill="1" applyBorder="1" applyAlignment="1">
      <alignment vertical="center"/>
    </xf>
    <xf numFmtId="164" fontId="11" fillId="0" borderId="0" xfId="0" applyNumberFormat="1" applyFont="1" applyAlignment="1">
      <alignment horizontal="right" vertical="center"/>
    </xf>
    <xf numFmtId="164" fontId="12" fillId="0" borderId="0" xfId="0" applyNumberFormat="1" applyFont="1"/>
    <xf numFmtId="164" fontId="0" fillId="3" borderId="4" xfId="0" applyNumberFormat="1" applyFill="1" applyBorder="1"/>
    <xf numFmtId="164" fontId="0" fillId="3" borderId="0" xfId="0" applyNumberFormat="1" applyFill="1"/>
    <xf numFmtId="164" fontId="23" fillId="3" borderId="0" xfId="0" applyNumberFormat="1" applyFont="1" applyFill="1"/>
    <xf numFmtId="164" fontId="22" fillId="9" borderId="5" xfId="0" applyNumberFormat="1" applyFont="1" applyFill="1" applyBorder="1"/>
    <xf numFmtId="164" fontId="0" fillId="0" borderId="0" xfId="0" applyNumberFormat="1" applyAlignment="1">
      <alignment horizontal="center" vertical="center"/>
    </xf>
    <xf numFmtId="164" fontId="23" fillId="9" borderId="15" xfId="0" applyNumberFormat="1" applyFont="1" applyFill="1" applyBorder="1"/>
    <xf numFmtId="164" fontId="22" fillId="9" borderId="16" xfId="0" applyNumberFormat="1" applyFont="1" applyFill="1" applyBorder="1"/>
    <xf numFmtId="10" fontId="26" fillId="0" borderId="0" xfId="1" applyNumberFormat="1" applyFont="1" applyAlignment="1">
      <alignment horizontal="center"/>
    </xf>
    <xf numFmtId="164" fontId="15" fillId="11" borderId="11" xfId="0" applyNumberFormat="1" applyFont="1" applyFill="1" applyBorder="1" applyAlignment="1">
      <alignment vertical="center"/>
    </xf>
    <xf numFmtId="164" fontId="15" fillId="11" borderId="0" xfId="0" applyNumberFormat="1" applyFont="1" applyFill="1" applyAlignment="1">
      <alignment vertical="center"/>
    </xf>
    <xf numFmtId="164" fontId="23" fillId="5" borderId="0" xfId="0" applyNumberFormat="1" applyFont="1" applyFill="1"/>
    <xf numFmtId="164" fontId="22" fillId="5" borderId="8" xfId="0" applyNumberFormat="1" applyFont="1" applyFill="1" applyBorder="1"/>
    <xf numFmtId="164" fontId="22" fillId="5" borderId="5" xfId="0" applyNumberFormat="1" applyFont="1" applyFill="1" applyBorder="1"/>
    <xf numFmtId="164" fontId="22" fillId="5" borderId="0" xfId="0" applyNumberFormat="1" applyFont="1" applyFill="1"/>
    <xf numFmtId="164" fontId="25" fillId="8" borderId="11" xfId="1" applyNumberFormat="1" applyFont="1" applyFill="1" applyBorder="1" applyAlignment="1">
      <alignment horizontal="right" vertical="center"/>
    </xf>
    <xf numFmtId="164" fontId="21" fillId="12" borderId="7" xfId="0" applyNumberFormat="1" applyFont="1" applyFill="1" applyBorder="1" applyAlignment="1">
      <alignment horizontal="left" indent="4"/>
    </xf>
    <xf numFmtId="0" fontId="30" fillId="12" borderId="0" xfId="0" applyFont="1" applyFill="1" applyAlignment="1">
      <alignment horizontal="left" wrapText="1" indent="2"/>
    </xf>
    <xf numFmtId="0" fontId="32" fillId="12" borderId="0" xfId="0" applyFont="1" applyFill="1" applyAlignment="1">
      <alignment horizontal="left" wrapText="1" indent="2"/>
    </xf>
    <xf numFmtId="0" fontId="13" fillId="9" borderId="0" xfId="0" applyFont="1" applyFill="1" applyAlignment="1">
      <alignment vertical="center"/>
    </xf>
    <xf numFmtId="0" fontId="15" fillId="10" borderId="0" xfId="0" applyFont="1" applyFill="1" applyAlignment="1">
      <alignment vertical="center"/>
    </xf>
    <xf numFmtId="10" fontId="26" fillId="0" borderId="0" xfId="1" applyNumberFormat="1" applyFont="1" applyBorder="1" applyAlignment="1">
      <alignment horizontal="center"/>
    </xf>
    <xf numFmtId="164" fontId="23" fillId="9" borderId="0" xfId="0" applyNumberFormat="1" applyFont="1" applyFill="1"/>
    <xf numFmtId="0" fontId="15" fillId="10" borderId="0" xfId="0" applyFont="1" applyFill="1" applyAlignment="1">
      <alignment horizontal="right" vertical="center"/>
    </xf>
    <xf numFmtId="164" fontId="22" fillId="9" borderId="0" xfId="0" applyNumberFormat="1" applyFont="1" applyFill="1"/>
    <xf numFmtId="0" fontId="11" fillId="3" borderId="1" xfId="3" applyNumberFormat="1" applyFont="1" applyFill="1" applyBorder="1" applyAlignment="1">
      <alignment horizontal="center" vertical="center"/>
    </xf>
    <xf numFmtId="0" fontId="36" fillId="12" borderId="0" xfId="0" applyFont="1" applyFill="1"/>
    <xf numFmtId="0" fontId="37" fillId="3" borderId="0" xfId="0" applyFont="1" applyFill="1" applyAlignment="1">
      <alignment horizontal="left" indent="2"/>
    </xf>
    <xf numFmtId="0" fontId="38" fillId="3" borderId="0" xfId="0" applyFont="1" applyFill="1" applyAlignment="1">
      <alignment horizontal="left" wrapText="1" indent="2"/>
    </xf>
    <xf numFmtId="0" fontId="30" fillId="3" borderId="0" xfId="0" applyFont="1" applyFill="1" applyAlignment="1">
      <alignment horizontal="left" wrapText="1" indent="2"/>
    </xf>
    <xf numFmtId="0" fontId="39" fillId="12" borderId="1" xfId="0" applyFont="1" applyFill="1" applyBorder="1"/>
    <xf numFmtId="0" fontId="40" fillId="8" borderId="0" xfId="0" applyFont="1" applyFill="1" applyAlignment="1">
      <alignment horizontal="right" vertical="center"/>
    </xf>
    <xf numFmtId="164" fontId="40" fillId="8" borderId="11" xfId="0" applyNumberFormat="1" applyFont="1" applyFill="1" applyBorder="1" applyAlignment="1">
      <alignment vertical="center"/>
    </xf>
    <xf numFmtId="164" fontId="41" fillId="11" borderId="20" xfId="0" applyNumberFormat="1" applyFont="1" applyFill="1" applyBorder="1" applyAlignment="1">
      <alignment vertical="center"/>
    </xf>
    <xf numFmtId="0" fontId="39" fillId="12" borderId="0" xfId="0" applyFont="1" applyFill="1"/>
    <xf numFmtId="0" fontId="41" fillId="7" borderId="0" xfId="0" applyFont="1" applyFill="1" applyAlignment="1">
      <alignment horizontal="right" vertical="center"/>
    </xf>
    <xf numFmtId="164" fontId="41" fillId="7" borderId="11" xfId="0" applyNumberFormat="1" applyFont="1" applyFill="1" applyBorder="1" applyAlignment="1">
      <alignment vertical="center"/>
    </xf>
    <xf numFmtId="164" fontId="41" fillId="7" borderId="11" xfId="1" applyNumberFormat="1" applyFont="1" applyFill="1" applyBorder="1" applyAlignment="1">
      <alignment horizontal="right" vertical="center"/>
    </xf>
    <xf numFmtId="164" fontId="41" fillId="7" borderId="20" xfId="0" applyNumberFormat="1" applyFont="1" applyFill="1" applyBorder="1" applyAlignment="1">
      <alignment vertical="center"/>
    </xf>
    <xf numFmtId="164" fontId="41" fillId="11" borderId="2" xfId="1" applyNumberFormat="1" applyFont="1" applyFill="1" applyBorder="1" applyAlignment="1">
      <alignment horizontal="right" vertical="center"/>
    </xf>
    <xf numFmtId="164" fontId="41" fillId="7" borderId="2" xfId="1" applyNumberFormat="1" applyFont="1" applyFill="1" applyBorder="1" applyAlignment="1">
      <alignment horizontal="right" vertical="center"/>
    </xf>
    <xf numFmtId="165" fontId="34" fillId="3" borderId="22" xfId="0" applyNumberFormat="1" applyFont="1" applyFill="1" applyBorder="1" applyAlignment="1">
      <alignment horizontal="left" vertical="center" indent="1"/>
    </xf>
    <xf numFmtId="164" fontId="11" fillId="3" borderId="9" xfId="3" applyFont="1" applyFill="1" applyBorder="1" applyAlignment="1">
      <alignment vertical="center"/>
    </xf>
    <xf numFmtId="164" fontId="41" fillId="7" borderId="2" xfId="0" applyNumberFormat="1" applyFont="1" applyFill="1" applyBorder="1" applyAlignment="1">
      <alignment vertical="center"/>
    </xf>
    <xf numFmtId="164" fontId="41" fillId="11" borderId="2" xfId="0" applyNumberFormat="1" applyFont="1" applyFill="1" applyBorder="1" applyAlignment="1">
      <alignment vertical="center"/>
    </xf>
    <xf numFmtId="0" fontId="6" fillId="3" borderId="0" xfId="0" applyFont="1" applyFill="1" applyAlignment="1">
      <alignment vertical="center"/>
    </xf>
    <xf numFmtId="0" fontId="38" fillId="3" borderId="17" xfId="0" applyFont="1" applyFill="1" applyBorder="1" applyAlignment="1" applyProtection="1">
      <alignment horizontal="left" wrapText="1" indent="2"/>
      <protection locked="0"/>
    </xf>
    <xf numFmtId="0" fontId="53" fillId="0" borderId="0" xfId="0" applyFont="1"/>
    <xf numFmtId="0" fontId="53" fillId="0" borderId="9" xfId="0" applyFont="1" applyBorder="1"/>
    <xf numFmtId="0" fontId="12" fillId="0" borderId="0" xfId="0" applyFont="1"/>
    <xf numFmtId="0" fontId="14" fillId="9" borderId="0" xfId="0" applyFont="1" applyFill="1" applyAlignment="1">
      <alignment horizontal="center" vertical="center" wrapText="1"/>
    </xf>
    <xf numFmtId="0" fontId="67" fillId="0" borderId="7" xfId="0" applyFont="1" applyBorder="1"/>
    <xf numFmtId="0" fontId="14" fillId="9" borderId="25" xfId="0" applyFont="1" applyFill="1" applyBorder="1" applyAlignment="1">
      <alignment horizontal="center" vertical="center" wrapText="1"/>
    </xf>
    <xf numFmtId="165" fontId="54" fillId="9" borderId="25" xfId="0" applyNumberFormat="1" applyFont="1" applyFill="1" applyBorder="1" applyAlignment="1">
      <alignment horizontal="right" vertical="center" wrapText="1"/>
    </xf>
    <xf numFmtId="164" fontId="46" fillId="9" borderId="27" xfId="0" applyNumberFormat="1" applyFont="1" applyFill="1" applyBorder="1" applyAlignment="1">
      <alignment horizontal="right" vertical="center"/>
    </xf>
    <xf numFmtId="164" fontId="50" fillId="0" borderId="27" xfId="0" applyNumberFormat="1" applyFont="1" applyBorder="1" applyAlignment="1">
      <alignment horizontal="right" vertical="center"/>
    </xf>
    <xf numFmtId="9" fontId="50" fillId="9" borderId="28" xfId="0" applyNumberFormat="1" applyFont="1" applyFill="1" applyBorder="1" applyAlignment="1">
      <alignment horizontal="center" vertical="center"/>
    </xf>
    <xf numFmtId="0" fontId="13" fillId="16" borderId="26" xfId="0" applyFont="1" applyFill="1" applyBorder="1" applyAlignment="1">
      <alignment horizontal="left" vertical="center"/>
    </xf>
    <xf numFmtId="9" fontId="46" fillId="9" borderId="27" xfId="1" applyFont="1" applyFill="1" applyBorder="1" applyAlignment="1" applyProtection="1">
      <alignment horizontal="center" vertical="center"/>
    </xf>
    <xf numFmtId="9" fontId="50" fillId="0" borderId="27" xfId="1" applyFont="1" applyFill="1" applyBorder="1" applyAlignment="1" applyProtection="1">
      <alignment horizontal="center" vertical="center"/>
    </xf>
    <xf numFmtId="9" fontId="61" fillId="9" borderId="27" xfId="0" applyNumberFormat="1" applyFont="1" applyFill="1" applyBorder="1" applyAlignment="1">
      <alignment horizontal="center" vertical="center"/>
    </xf>
    <xf numFmtId="0" fontId="13" fillId="16" borderId="36" xfId="0" applyFont="1" applyFill="1" applyBorder="1" applyAlignment="1">
      <alignment horizontal="left" vertical="center"/>
    </xf>
    <xf numFmtId="164" fontId="46" fillId="9" borderId="36" xfId="0" applyNumberFormat="1" applyFont="1" applyFill="1" applyBorder="1" applyAlignment="1">
      <alignment horizontal="right" vertical="center"/>
    </xf>
    <xf numFmtId="164" fontId="50" fillId="0" borderId="36" xfId="0" applyNumberFormat="1" applyFont="1" applyBorder="1" applyAlignment="1">
      <alignment horizontal="right" vertical="center"/>
    </xf>
    <xf numFmtId="164" fontId="57" fillId="9" borderId="36" xfId="0" applyNumberFormat="1" applyFont="1" applyFill="1" applyBorder="1" applyAlignment="1">
      <alignment horizontal="right" vertical="center"/>
    </xf>
    <xf numFmtId="9" fontId="50" fillId="9" borderId="35" xfId="0" applyNumberFormat="1" applyFont="1" applyFill="1" applyBorder="1" applyAlignment="1">
      <alignment horizontal="center" vertical="center"/>
    </xf>
    <xf numFmtId="0" fontId="13" fillId="16" borderId="26" xfId="0" applyFont="1" applyFill="1" applyBorder="1" applyAlignment="1">
      <alignment vertical="center"/>
    </xf>
    <xf numFmtId="164" fontId="50" fillId="3" borderId="27" xfId="0" applyNumberFormat="1" applyFont="1" applyFill="1" applyBorder="1" applyAlignment="1" applyProtection="1">
      <alignment horizontal="right" vertical="center"/>
      <protection locked="0"/>
    </xf>
    <xf numFmtId="0" fontId="13" fillId="16" borderId="38" xfId="0" applyFont="1" applyFill="1" applyBorder="1" applyAlignment="1">
      <alignment horizontal="left" vertical="center" indent="1"/>
    </xf>
    <xf numFmtId="0" fontId="13" fillId="16" borderId="33" xfId="0" applyFont="1" applyFill="1" applyBorder="1" applyAlignment="1">
      <alignment vertical="center"/>
    </xf>
    <xf numFmtId="164" fontId="50" fillId="3" borderId="36" xfId="0" applyNumberFormat="1" applyFont="1" applyFill="1" applyBorder="1" applyAlignment="1" applyProtection="1">
      <alignment horizontal="right" vertical="center"/>
      <protection locked="0"/>
    </xf>
    <xf numFmtId="9" fontId="50" fillId="9" borderId="35" xfId="1" applyFont="1" applyFill="1" applyBorder="1" applyAlignment="1" applyProtection="1">
      <alignment horizontal="center" vertical="center"/>
    </xf>
    <xf numFmtId="0" fontId="14" fillId="9" borderId="39" xfId="0" applyFont="1" applyFill="1" applyBorder="1" applyAlignment="1">
      <alignment horizontal="center" vertical="center" wrapText="1"/>
    </xf>
    <xf numFmtId="0" fontId="14" fillId="9" borderId="37" xfId="0" applyFont="1" applyFill="1" applyBorder="1" applyAlignment="1">
      <alignment horizontal="center" vertical="center" wrapText="1"/>
    </xf>
    <xf numFmtId="164" fontId="23" fillId="9" borderId="27" xfId="0" applyNumberFormat="1" applyFont="1" applyFill="1" applyBorder="1" applyAlignment="1">
      <alignment vertical="center"/>
    </xf>
    <xf numFmtId="9" fontId="23" fillId="9" borderId="27" xfId="0" applyNumberFormat="1" applyFont="1" applyFill="1" applyBorder="1" applyAlignment="1">
      <alignment horizontal="center" vertical="center"/>
    </xf>
    <xf numFmtId="9" fontId="48" fillId="9" borderId="27" xfId="1" applyFont="1" applyFill="1" applyBorder="1" applyAlignment="1" applyProtection="1">
      <alignment horizontal="center" vertical="center"/>
    </xf>
    <xf numFmtId="9" fontId="49" fillId="0" borderId="27" xfId="1" applyFont="1" applyFill="1" applyBorder="1" applyAlignment="1" applyProtection="1">
      <alignment horizontal="center" vertical="center"/>
    </xf>
    <xf numFmtId="9" fontId="47" fillId="9" borderId="27" xfId="1" applyFont="1" applyFill="1" applyBorder="1" applyAlignment="1" applyProtection="1">
      <alignment horizontal="center" vertical="center"/>
    </xf>
    <xf numFmtId="0" fontId="59" fillId="9" borderId="37" xfId="0" applyFont="1" applyFill="1" applyBorder="1" applyAlignment="1">
      <alignment horizontal="left" vertical="center" indent="1"/>
    </xf>
    <xf numFmtId="0" fontId="64" fillId="9" borderId="31" xfId="0" applyFont="1" applyFill="1" applyBorder="1" applyAlignment="1">
      <alignment horizontal="right" vertical="center" indent="1"/>
    </xf>
    <xf numFmtId="164" fontId="46" fillId="9" borderId="25" xfId="1" applyNumberFormat="1" applyFont="1" applyFill="1" applyBorder="1" applyAlignment="1" applyProtection="1">
      <alignment horizontal="center" vertical="center"/>
    </xf>
    <xf numFmtId="164" fontId="50" fillId="3" borderId="26" xfId="3" applyFont="1" applyFill="1" applyBorder="1" applyAlignment="1" applyProtection="1">
      <alignment vertical="center"/>
      <protection locked="0"/>
    </xf>
    <xf numFmtId="164" fontId="50" fillId="3" borderId="27" xfId="3" applyFont="1" applyFill="1" applyBorder="1" applyAlignment="1" applyProtection="1">
      <alignment vertical="center"/>
      <protection locked="0"/>
    </xf>
    <xf numFmtId="165" fontId="65" fillId="9" borderId="27" xfId="0" applyNumberFormat="1" applyFont="1" applyFill="1" applyBorder="1" applyAlignment="1">
      <alignment vertical="center"/>
    </xf>
    <xf numFmtId="164" fontId="23" fillId="9" borderId="36" xfId="0" applyNumberFormat="1" applyFont="1" applyFill="1" applyBorder="1" applyAlignment="1">
      <alignment vertical="center"/>
    </xf>
    <xf numFmtId="164" fontId="48" fillId="9" borderId="36" xfId="1" applyNumberFormat="1" applyFont="1" applyFill="1" applyBorder="1" applyAlignment="1" applyProtection="1">
      <alignment horizontal="center" vertical="center"/>
    </xf>
    <xf numFmtId="164" fontId="51" fillId="0" borderId="36" xfId="0" applyNumberFormat="1" applyFont="1" applyBorder="1" applyAlignment="1">
      <alignment vertical="center"/>
    </xf>
    <xf numFmtId="164" fontId="57" fillId="9" borderId="36" xfId="0" applyNumberFormat="1" applyFont="1" applyFill="1" applyBorder="1" applyAlignment="1">
      <alignment vertical="center"/>
    </xf>
    <xf numFmtId="164" fontId="23" fillId="9" borderId="26" xfId="0" applyNumberFormat="1" applyFont="1" applyFill="1" applyBorder="1" applyAlignment="1">
      <alignment vertical="center"/>
    </xf>
    <xf numFmtId="164" fontId="46" fillId="9" borderId="27" xfId="1" applyNumberFormat="1" applyFont="1" applyFill="1" applyBorder="1" applyAlignment="1" applyProtection="1">
      <alignment horizontal="center" vertical="center"/>
    </xf>
    <xf numFmtId="164" fontId="47" fillId="9" borderId="27" xfId="0" applyNumberFormat="1" applyFont="1" applyFill="1" applyBorder="1" applyAlignment="1">
      <alignment vertical="center"/>
    </xf>
    <xf numFmtId="0" fontId="59" fillId="9" borderId="38" xfId="0" applyFont="1" applyFill="1" applyBorder="1" applyAlignment="1">
      <alignment horizontal="left" vertical="center" indent="1"/>
    </xf>
    <xf numFmtId="0" fontId="14" fillId="0" borderId="39" xfId="0" applyFont="1" applyBorder="1" applyAlignment="1">
      <alignment horizontal="left" vertical="center" wrapText="1" indent="3"/>
    </xf>
    <xf numFmtId="0" fontId="58" fillId="0" borderId="41" xfId="0" applyFont="1" applyBorder="1" applyAlignment="1">
      <alignment horizontal="left" vertical="center" indent="3"/>
    </xf>
    <xf numFmtId="0" fontId="58" fillId="0" borderId="39" xfId="0" applyFont="1" applyBorder="1" applyAlignment="1">
      <alignment horizontal="left" vertical="center" indent="3"/>
    </xf>
    <xf numFmtId="165" fontId="54" fillId="9" borderId="38" xfId="0" applyNumberFormat="1" applyFont="1" applyFill="1" applyBorder="1" applyAlignment="1">
      <alignment horizontal="right" vertical="center" wrapText="1"/>
    </xf>
    <xf numFmtId="164" fontId="63" fillId="16" borderId="37" xfId="0" applyNumberFormat="1" applyFont="1" applyFill="1" applyBorder="1" applyAlignment="1">
      <alignment horizontal="right" vertical="center"/>
    </xf>
    <xf numFmtId="164" fontId="51" fillId="0" borderId="27" xfId="0" applyNumberFormat="1" applyFont="1" applyBorder="1"/>
    <xf numFmtId="164" fontId="51" fillId="9" borderId="27" xfId="0" applyNumberFormat="1" applyFont="1" applyFill="1" applyBorder="1"/>
    <xf numFmtId="0" fontId="14" fillId="5" borderId="25" xfId="0" applyFont="1" applyFill="1" applyBorder="1" applyAlignment="1">
      <alignment horizontal="center" vertical="center" wrapText="1"/>
    </xf>
    <xf numFmtId="0" fontId="40" fillId="18" borderId="27" xfId="0" applyFont="1" applyFill="1" applyBorder="1" applyAlignment="1">
      <alignment horizontal="left" vertical="center"/>
    </xf>
    <xf numFmtId="164" fontId="46" fillId="5" borderId="27" xfId="0" applyNumberFormat="1" applyFont="1" applyFill="1" applyBorder="1" applyAlignment="1">
      <alignment horizontal="right" vertical="center"/>
    </xf>
    <xf numFmtId="164" fontId="57" fillId="5" borderId="27" xfId="0" applyNumberFormat="1" applyFont="1" applyFill="1" applyBorder="1" applyAlignment="1">
      <alignment horizontal="right" vertical="center"/>
    </xf>
    <xf numFmtId="9" fontId="50" fillId="5" borderId="28" xfId="0" applyNumberFormat="1" applyFont="1" applyFill="1" applyBorder="1" applyAlignment="1">
      <alignment horizontal="center" vertical="center"/>
    </xf>
    <xf numFmtId="9" fontId="46" fillId="5" borderId="27" xfId="1" applyFont="1" applyFill="1" applyBorder="1" applyAlignment="1" applyProtection="1">
      <alignment horizontal="center" vertical="center"/>
    </xf>
    <xf numFmtId="0" fontId="40" fillId="18" borderId="26" xfId="0" applyFont="1" applyFill="1" applyBorder="1" applyAlignment="1">
      <alignment vertical="center"/>
    </xf>
    <xf numFmtId="9" fontId="50" fillId="5" borderId="28" xfId="1" applyFont="1" applyFill="1" applyBorder="1" applyAlignment="1" applyProtection="1">
      <alignment horizontal="center" vertical="center"/>
    </xf>
    <xf numFmtId="0" fontId="50" fillId="5" borderId="28" xfId="0" applyFont="1" applyFill="1" applyBorder="1" applyAlignment="1">
      <alignment horizontal="right" vertical="center"/>
    </xf>
    <xf numFmtId="0" fontId="0" fillId="0" borderId="27" xfId="0" applyBorder="1"/>
    <xf numFmtId="0" fontId="64" fillId="5" borderId="27" xfId="0" applyFont="1" applyFill="1" applyBorder="1" applyAlignment="1">
      <alignment horizontal="right" vertical="center" indent="1"/>
    </xf>
    <xf numFmtId="164" fontId="46" fillId="5" borderId="27" xfId="1" applyNumberFormat="1" applyFont="1" applyFill="1" applyBorder="1" applyAlignment="1" applyProtection="1">
      <alignment horizontal="center" vertical="center"/>
    </xf>
    <xf numFmtId="164" fontId="60" fillId="5" borderId="27" xfId="1" applyNumberFormat="1" applyFont="1" applyFill="1" applyBorder="1" applyAlignment="1" applyProtection="1">
      <alignment horizontal="center" vertical="center"/>
    </xf>
    <xf numFmtId="164" fontId="11" fillId="3" borderId="27" xfId="3" applyFont="1" applyFill="1" applyBorder="1" applyAlignment="1" applyProtection="1">
      <alignment vertical="center"/>
      <protection locked="0"/>
    </xf>
    <xf numFmtId="165" fontId="68" fillId="5" borderId="27" xfId="0" applyNumberFormat="1" applyFont="1" applyFill="1" applyBorder="1" applyAlignment="1">
      <alignment vertical="center"/>
    </xf>
    <xf numFmtId="164" fontId="48" fillId="5" borderId="32" xfId="0" applyNumberFormat="1" applyFont="1" applyFill="1" applyBorder="1" applyAlignment="1">
      <alignment horizontal="right" vertical="center"/>
    </xf>
    <xf numFmtId="164" fontId="49" fillId="0" borderId="27" xfId="0" applyNumberFormat="1" applyFont="1" applyBorder="1" applyAlignment="1">
      <alignment horizontal="right" vertical="center"/>
    </xf>
    <xf numFmtId="164" fontId="47" fillId="5" borderId="40" xfId="4" applyNumberFormat="1" applyFont="1" applyFill="1" applyBorder="1" applyAlignment="1" applyProtection="1">
      <alignment horizontal="left" vertical="center"/>
    </xf>
    <xf numFmtId="164" fontId="47" fillId="5" borderId="40" xfId="0" applyNumberFormat="1" applyFont="1" applyFill="1" applyBorder="1" applyAlignment="1">
      <alignment vertical="center"/>
    </xf>
    <xf numFmtId="164" fontId="53" fillId="5" borderId="27" xfId="0" applyNumberFormat="1" applyFont="1" applyFill="1" applyBorder="1"/>
    <xf numFmtId="164" fontId="12" fillId="0" borderId="27" xfId="0" applyNumberFormat="1" applyFont="1" applyBorder="1"/>
    <xf numFmtId="164" fontId="39" fillId="5" borderId="27" xfId="0" applyNumberFormat="1" applyFont="1" applyFill="1" applyBorder="1"/>
    <xf numFmtId="10" fontId="48" fillId="5" borderId="26" xfId="0" applyNumberFormat="1" applyFont="1" applyFill="1" applyBorder="1" applyAlignment="1">
      <alignment horizontal="center" vertical="center"/>
    </xf>
    <xf numFmtId="10" fontId="49" fillId="0" borderId="27" xfId="1" applyNumberFormat="1" applyFont="1" applyBorder="1" applyAlignment="1" applyProtection="1">
      <alignment horizontal="center" vertical="center"/>
    </xf>
    <xf numFmtId="10" fontId="48" fillId="5" borderId="40" xfId="4" applyNumberFormat="1" applyFont="1" applyFill="1" applyBorder="1" applyAlignment="1" applyProtection="1">
      <alignment horizontal="center" vertical="center"/>
    </xf>
    <xf numFmtId="10" fontId="50" fillId="0" borderId="27" xfId="1" applyNumberFormat="1" applyFont="1" applyFill="1" applyBorder="1" applyAlignment="1" applyProtection="1">
      <alignment horizontal="center" vertical="center"/>
    </xf>
    <xf numFmtId="10" fontId="49" fillId="0" borderId="27" xfId="1" applyNumberFormat="1" applyFont="1" applyFill="1" applyBorder="1" applyAlignment="1" applyProtection="1">
      <alignment horizontal="center" vertical="center"/>
    </xf>
    <xf numFmtId="9" fontId="48" fillId="5" borderId="27" xfId="0" applyNumberFormat="1" applyFont="1" applyFill="1" applyBorder="1"/>
    <xf numFmtId="9" fontId="49" fillId="0" borderId="30" xfId="1" applyFont="1" applyFill="1" applyBorder="1" applyAlignment="1" applyProtection="1">
      <alignment horizontal="center" vertical="center"/>
    </xf>
    <xf numFmtId="9" fontId="47" fillId="5" borderId="30" xfId="1" applyFont="1" applyFill="1" applyBorder="1" applyAlignment="1" applyProtection="1">
      <alignment horizontal="center" vertical="center"/>
    </xf>
    <xf numFmtId="164" fontId="48" fillId="9" borderId="25" xfId="1" applyNumberFormat="1" applyFont="1" applyFill="1" applyBorder="1" applyAlignment="1" applyProtection="1">
      <alignment horizontal="center" vertical="center"/>
    </xf>
    <xf numFmtId="164" fontId="55" fillId="16" borderId="25" xfId="0" applyNumberFormat="1" applyFont="1" applyFill="1" applyBorder="1" applyAlignment="1">
      <alignment vertical="center"/>
    </xf>
    <xf numFmtId="164" fontId="52" fillId="16" borderId="34" xfId="0" applyNumberFormat="1" applyFont="1" applyFill="1" applyBorder="1" applyAlignment="1">
      <alignment vertical="center"/>
    </xf>
    <xf numFmtId="9" fontId="52" fillId="16" borderId="25" xfId="1" applyFont="1" applyFill="1" applyBorder="1" applyAlignment="1" applyProtection="1">
      <alignment horizontal="center" vertical="center"/>
    </xf>
    <xf numFmtId="164" fontId="62" fillId="16" borderId="25" xfId="0" applyNumberFormat="1" applyFont="1" applyFill="1" applyBorder="1" applyAlignment="1">
      <alignment vertical="center"/>
    </xf>
    <xf numFmtId="164" fontId="13" fillId="16" borderId="25" xfId="0" applyNumberFormat="1" applyFont="1" applyFill="1" applyBorder="1" applyAlignment="1">
      <alignment vertical="center"/>
    </xf>
    <xf numFmtId="164" fontId="40" fillId="18" borderId="25" xfId="0" applyNumberFormat="1" applyFont="1" applyFill="1" applyBorder="1" applyAlignment="1">
      <alignment vertical="center"/>
    </xf>
    <xf numFmtId="9" fontId="40" fillId="18" borderId="25" xfId="1" applyFont="1" applyFill="1" applyBorder="1" applyAlignment="1" applyProtection="1">
      <alignment horizontal="center" vertical="center"/>
    </xf>
    <xf numFmtId="164" fontId="40" fillId="18" borderId="25" xfId="0" applyNumberFormat="1" applyFont="1" applyFill="1" applyBorder="1" applyAlignment="1">
      <alignment horizontal="right" vertical="center"/>
    </xf>
    <xf numFmtId="164" fontId="47" fillId="5" borderId="25" xfId="0" applyNumberFormat="1" applyFont="1" applyFill="1" applyBorder="1" applyAlignment="1">
      <alignment vertical="center"/>
    </xf>
    <xf numFmtId="164" fontId="11" fillId="3" borderId="36" xfId="3" applyFont="1" applyFill="1" applyBorder="1" applyAlignment="1" applyProtection="1">
      <alignment vertical="center"/>
      <protection locked="0"/>
    </xf>
    <xf numFmtId="164" fontId="21" fillId="12" borderId="0" xfId="0" applyNumberFormat="1" applyFont="1" applyFill="1" applyAlignment="1">
      <alignment horizontal="left" indent="4"/>
    </xf>
    <xf numFmtId="9" fontId="48" fillId="9" borderId="25" xfId="1" applyFont="1" applyFill="1" applyBorder="1" applyAlignment="1" applyProtection="1">
      <alignment horizontal="center" vertical="center"/>
    </xf>
    <xf numFmtId="164" fontId="57" fillId="5" borderId="25" xfId="0" applyNumberFormat="1" applyFont="1" applyFill="1" applyBorder="1" applyAlignment="1">
      <alignment vertical="center"/>
    </xf>
    <xf numFmtId="10" fontId="47" fillId="5" borderId="25" xfId="1" applyNumberFormat="1" applyFont="1" applyFill="1" applyBorder="1" applyAlignment="1" applyProtection="1">
      <alignment horizontal="center" vertical="center"/>
    </xf>
    <xf numFmtId="0" fontId="11" fillId="0" borderId="0" xfId="0" applyFont="1" applyAlignment="1">
      <alignment horizontal="right" vertical="center" wrapText="1"/>
    </xf>
    <xf numFmtId="0" fontId="69" fillId="3" borderId="25" xfId="0" applyFont="1" applyFill="1" applyBorder="1" applyAlignment="1" applyProtection="1">
      <alignment horizontal="center" vertical="center" wrapText="1"/>
      <protection locked="0"/>
    </xf>
    <xf numFmtId="0" fontId="58" fillId="9" borderId="25" xfId="0" applyFont="1" applyFill="1" applyBorder="1" applyAlignment="1">
      <alignment horizontal="center" vertical="center" wrapText="1"/>
    </xf>
    <xf numFmtId="165" fontId="34" fillId="3" borderId="41" xfId="0" applyNumberFormat="1" applyFont="1" applyFill="1" applyBorder="1" applyAlignment="1" applyProtection="1">
      <alignment horizontal="left" vertical="center" wrapText="1" indent="1"/>
      <protection locked="0"/>
    </xf>
    <xf numFmtId="164" fontId="73" fillId="16" borderId="25" xfId="0" applyNumberFormat="1" applyFont="1" applyFill="1" applyBorder="1" applyAlignment="1">
      <alignment horizontal="right" vertical="center"/>
    </xf>
    <xf numFmtId="0" fontId="69" fillId="5" borderId="25" xfId="0" applyFont="1" applyFill="1" applyBorder="1" applyAlignment="1">
      <alignment horizontal="center" vertical="center" wrapText="1"/>
    </xf>
    <xf numFmtId="0" fontId="69" fillId="5" borderId="34" xfId="0" applyFont="1" applyFill="1" applyBorder="1" applyAlignment="1">
      <alignment horizontal="center" vertical="center" wrapText="1"/>
    </xf>
    <xf numFmtId="0" fontId="69" fillId="5" borderId="37" xfId="0" applyFont="1" applyFill="1" applyBorder="1" applyAlignment="1">
      <alignment horizontal="center" vertical="center" wrapText="1"/>
    </xf>
    <xf numFmtId="9" fontId="50" fillId="0" borderId="27" xfId="1" applyFont="1" applyBorder="1" applyAlignment="1" applyProtection="1">
      <alignment horizontal="center" vertical="center"/>
    </xf>
    <xf numFmtId="0" fontId="76" fillId="20" borderId="42" xfId="0" applyFont="1" applyFill="1" applyBorder="1" applyAlignment="1">
      <alignment horizontal="left" vertical="center" wrapText="1" indent="2"/>
    </xf>
    <xf numFmtId="0" fontId="13" fillId="9" borderId="38" xfId="0" applyFont="1" applyFill="1" applyBorder="1" applyAlignment="1">
      <alignment horizontal="left" vertical="center" indent="1"/>
    </xf>
    <xf numFmtId="0" fontId="46" fillId="0" borderId="0" xfId="0" applyFont="1" applyAlignment="1">
      <alignment horizontal="right" vertical="center" wrapText="1"/>
    </xf>
    <xf numFmtId="164" fontId="50" fillId="3" borderId="36" xfId="3" applyFont="1" applyFill="1" applyBorder="1" applyAlignment="1" applyProtection="1">
      <alignment vertical="center"/>
      <protection locked="0"/>
    </xf>
    <xf numFmtId="165" fontId="34" fillId="3" borderId="25" xfId="0" applyNumberFormat="1" applyFont="1" applyFill="1" applyBorder="1" applyAlignment="1" applyProtection="1">
      <alignment horizontal="left" vertical="center" wrapText="1" indent="1"/>
      <protection locked="0"/>
    </xf>
    <xf numFmtId="165" fontId="34" fillId="3" borderId="28" xfId="0" applyNumberFormat="1" applyFont="1" applyFill="1" applyBorder="1" applyAlignment="1" applyProtection="1">
      <alignment horizontal="left" vertical="center" wrapText="1" indent="1"/>
      <protection locked="0"/>
    </xf>
    <xf numFmtId="0" fontId="50" fillId="0" borderId="0" xfId="0" applyFont="1" applyAlignment="1">
      <alignment horizontal="right" vertical="center" wrapText="1"/>
    </xf>
    <xf numFmtId="164" fontId="46" fillId="5" borderId="36" xfId="0" applyNumberFormat="1" applyFont="1" applyFill="1" applyBorder="1" applyAlignment="1">
      <alignment horizontal="right" vertical="center"/>
    </xf>
    <xf numFmtId="0" fontId="46" fillId="9" borderId="25" xfId="0" applyFont="1" applyFill="1" applyBorder="1" applyAlignment="1">
      <alignment horizontal="right" vertical="center" wrapText="1"/>
    </xf>
    <xf numFmtId="0" fontId="46" fillId="9" borderId="26" xfId="0" applyFont="1" applyFill="1" applyBorder="1" applyAlignment="1">
      <alignment horizontal="right" vertical="center" wrapText="1"/>
    </xf>
    <xf numFmtId="0" fontId="11" fillId="9" borderId="25" xfId="0" applyFont="1" applyFill="1" applyBorder="1" applyAlignment="1">
      <alignment horizontal="right" vertical="center" wrapText="1"/>
    </xf>
    <xf numFmtId="164" fontId="69" fillId="5" borderId="34" xfId="0" applyNumberFormat="1" applyFont="1" applyFill="1" applyBorder="1" applyAlignment="1">
      <alignment horizontal="center" vertical="center" wrapText="1"/>
    </xf>
    <xf numFmtId="0" fontId="40" fillId="18" borderId="27" xfId="0" applyFont="1" applyFill="1" applyBorder="1" applyAlignment="1">
      <alignment horizontal="left" vertical="center" indent="1"/>
    </xf>
    <xf numFmtId="0" fontId="23" fillId="9" borderId="39" xfId="0" applyFont="1" applyFill="1" applyBorder="1" applyAlignment="1">
      <alignment horizontal="left" vertical="center" wrapText="1" indent="2"/>
    </xf>
    <xf numFmtId="0" fontId="23" fillId="0" borderId="0" xfId="0" applyFont="1" applyAlignment="1">
      <alignment horizontal="right" vertical="center"/>
    </xf>
    <xf numFmtId="0" fontId="51" fillId="0" borderId="0" xfId="0" applyFont="1" applyAlignment="1">
      <alignment horizontal="right" vertical="center" wrapText="1"/>
    </xf>
    <xf numFmtId="0" fontId="23" fillId="0" borderId="0" xfId="0" applyFont="1" applyAlignment="1">
      <alignment horizontal="right" vertical="center" wrapText="1"/>
    </xf>
    <xf numFmtId="165" fontId="96" fillId="3" borderId="0" xfId="0" applyNumberFormat="1" applyFont="1" applyFill="1" applyAlignment="1" applyProtection="1">
      <alignment horizontal="center" vertical="center" wrapText="1"/>
      <protection locked="0"/>
    </xf>
    <xf numFmtId="165" fontId="128" fillId="3" borderId="0" xfId="0" applyNumberFormat="1" applyFont="1" applyFill="1" applyAlignment="1" applyProtection="1">
      <alignment horizontal="center" vertical="center" wrapText="1"/>
      <protection locked="0"/>
    </xf>
    <xf numFmtId="164" fontId="123" fillId="12" borderId="0" xfId="1" applyNumberFormat="1" applyFont="1" applyFill="1" applyBorder="1" applyAlignment="1" applyProtection="1">
      <alignment horizontal="center" vertical="center"/>
    </xf>
    <xf numFmtId="9" fontId="149" fillId="28" borderId="0" xfId="1" applyFont="1" applyFill="1" applyBorder="1" applyAlignment="1" applyProtection="1">
      <alignment horizontal="center" vertical="center"/>
    </xf>
    <xf numFmtId="164" fontId="146" fillId="28" borderId="0" xfId="1" applyNumberFormat="1" applyFont="1" applyFill="1" applyBorder="1" applyAlignment="1" applyProtection="1">
      <alignment horizontal="center" vertical="center"/>
    </xf>
    <xf numFmtId="164" fontId="149" fillId="28" borderId="0" xfId="1" applyNumberFormat="1" applyFont="1" applyFill="1" applyBorder="1" applyAlignment="1" applyProtection="1">
      <alignment horizontal="center" vertical="center" wrapText="1"/>
    </xf>
    <xf numFmtId="9" fontId="165" fillId="32" borderId="0" xfId="1" applyFont="1" applyFill="1" applyBorder="1" applyAlignment="1" applyProtection="1">
      <alignment horizontal="center" vertical="center"/>
    </xf>
    <xf numFmtId="164" fontId="136" fillId="32" borderId="0" xfId="1" applyNumberFormat="1" applyFont="1" applyFill="1" applyBorder="1" applyAlignment="1" applyProtection="1">
      <alignment horizontal="center" vertical="center"/>
    </xf>
    <xf numFmtId="166" fontId="165" fillId="32" borderId="0" xfId="1" applyNumberFormat="1" applyFont="1" applyFill="1" applyBorder="1" applyAlignment="1" applyProtection="1">
      <alignment horizontal="center" vertical="center"/>
    </xf>
    <xf numFmtId="9" fontId="181" fillId="28" borderId="0" xfId="1" applyFont="1" applyFill="1" applyBorder="1" applyAlignment="1" applyProtection="1">
      <alignment horizontal="center" vertical="center"/>
    </xf>
    <xf numFmtId="164" fontId="127" fillId="20" borderId="0" xfId="0" applyNumberFormat="1" applyFont="1" applyFill="1" applyAlignment="1" applyProtection="1">
      <alignment vertical="center"/>
      <protection locked="0"/>
    </xf>
    <xf numFmtId="164" fontId="82" fillId="3" borderId="0" xfId="5" applyFont="1" applyFill="1" applyBorder="1" applyAlignment="1" applyProtection="1">
      <alignment vertical="center"/>
      <protection locked="0"/>
    </xf>
    <xf numFmtId="0" fontId="84" fillId="3" borderId="0" xfId="0" applyFont="1" applyFill="1" applyAlignment="1" applyProtection="1">
      <alignment horizontal="left" vertical="center" wrapText="1"/>
      <protection locked="0"/>
    </xf>
    <xf numFmtId="0" fontId="84" fillId="3" borderId="0" xfId="0" applyFont="1" applyFill="1" applyAlignment="1" applyProtection="1">
      <alignment horizontal="left" vertical="center"/>
      <protection locked="0"/>
    </xf>
    <xf numFmtId="0" fontId="83" fillId="12" borderId="0" xfId="0" applyFont="1" applyFill="1"/>
    <xf numFmtId="0" fontId="83" fillId="21" borderId="0" xfId="0" applyFont="1" applyFill="1"/>
    <xf numFmtId="0" fontId="87" fillId="21" borderId="0" xfId="0" applyFont="1" applyFill="1" applyAlignment="1">
      <alignment horizontal="left" vertical="center"/>
    </xf>
    <xf numFmtId="0" fontId="85" fillId="21" borderId="0" xfId="0" applyFont="1" applyFill="1"/>
    <xf numFmtId="0" fontId="83" fillId="26" borderId="0" xfId="0" applyFont="1" applyFill="1"/>
    <xf numFmtId="0" fontId="79" fillId="29" borderId="0" xfId="0" applyFont="1" applyFill="1" applyAlignment="1">
      <alignment vertical="center"/>
    </xf>
    <xf numFmtId="0" fontId="0" fillId="28" borderId="0" xfId="0" applyFill="1"/>
    <xf numFmtId="0" fontId="83" fillId="28" borderId="0" xfId="0" applyFont="1" applyFill="1"/>
    <xf numFmtId="0" fontId="22" fillId="28" borderId="0" xfId="0" applyFont="1" applyFill="1"/>
    <xf numFmtId="0" fontId="159" fillId="26" borderId="46" xfId="0" applyFont="1" applyFill="1" applyBorder="1" applyAlignment="1">
      <alignment horizontal="center" vertical="center"/>
    </xf>
    <xf numFmtId="0" fontId="160" fillId="26" borderId="46" xfId="0" applyFont="1" applyFill="1" applyBorder="1" applyAlignment="1">
      <alignment horizontal="center" vertical="center"/>
    </xf>
    <xf numFmtId="0" fontId="161" fillId="26" borderId="46" xfId="0" applyFont="1" applyFill="1" applyBorder="1" applyAlignment="1">
      <alignment horizontal="center" vertical="center"/>
    </xf>
    <xf numFmtId="0" fontId="154" fillId="28" borderId="0" xfId="0" applyFont="1" applyFill="1"/>
    <xf numFmtId="0" fontId="115" fillId="28" borderId="46" xfId="0" applyFont="1" applyFill="1" applyBorder="1" applyAlignment="1">
      <alignment horizontal="center" vertical="center" wrapText="1"/>
    </xf>
    <xf numFmtId="0" fontId="116" fillId="28" borderId="0" xfId="0" applyFont="1" applyFill="1" applyAlignment="1">
      <alignment horizontal="center" vertical="center"/>
    </xf>
    <xf numFmtId="0" fontId="117" fillId="28" borderId="46" xfId="0" applyFont="1" applyFill="1" applyBorder="1" applyAlignment="1">
      <alignment horizontal="center" vertical="center" wrapText="1"/>
    </xf>
    <xf numFmtId="164" fontId="175" fillId="28" borderId="46" xfId="0" applyNumberFormat="1" applyFont="1" applyFill="1" applyBorder="1" applyAlignment="1">
      <alignment horizontal="center" vertical="center"/>
    </xf>
    <xf numFmtId="9" fontId="175" fillId="28" borderId="46" xfId="1" applyFont="1" applyFill="1" applyBorder="1" applyAlignment="1" applyProtection="1">
      <alignment horizontal="center" vertical="center"/>
    </xf>
    <xf numFmtId="0" fontId="73" fillId="28" borderId="0" xfId="0" applyFont="1" applyFill="1" applyAlignment="1">
      <alignment horizontal="center" vertical="center" wrapText="1"/>
    </xf>
    <xf numFmtId="164" fontId="81" fillId="28" borderId="0" xfId="0" applyNumberFormat="1" applyFont="1" applyFill="1" applyAlignment="1">
      <alignment vertical="center"/>
    </xf>
    <xf numFmtId="9" fontId="81" fillId="28" borderId="0" xfId="1" applyFont="1" applyFill="1" applyBorder="1" applyAlignment="1" applyProtection="1">
      <alignment horizontal="center" vertical="center"/>
    </xf>
    <xf numFmtId="0" fontId="91" fillId="29" borderId="0" xfId="0" applyFont="1" applyFill="1" applyAlignment="1">
      <alignment vertical="center"/>
    </xf>
    <xf numFmtId="0" fontId="86" fillId="28" borderId="0" xfId="0" applyFont="1" applyFill="1"/>
    <xf numFmtId="0" fontId="104" fillId="30" borderId="0" xfId="0" applyFont="1" applyFill="1" applyAlignment="1">
      <alignment vertical="center"/>
    </xf>
    <xf numFmtId="0" fontId="109" fillId="29" borderId="0" xfId="0" applyFont="1" applyFill="1" applyAlignment="1">
      <alignment vertical="center"/>
    </xf>
    <xf numFmtId="0" fontId="120" fillId="29" borderId="0" xfId="0" applyFont="1" applyFill="1" applyAlignment="1">
      <alignment vertical="center"/>
    </xf>
    <xf numFmtId="0" fontId="111" fillId="24" borderId="0" xfId="0" applyFont="1" applyFill="1" applyAlignment="1">
      <alignment horizontal="left" vertical="center" indent="1"/>
    </xf>
    <xf numFmtId="164" fontId="111" fillId="24" borderId="0" xfId="0" applyNumberFormat="1" applyFont="1" applyFill="1" applyAlignment="1">
      <alignment vertical="center"/>
    </xf>
    <xf numFmtId="164" fontId="111" fillId="33" borderId="0" xfId="0" applyNumberFormat="1" applyFont="1" applyFill="1" applyAlignment="1">
      <alignment vertical="center"/>
    </xf>
    <xf numFmtId="164" fontId="111" fillId="24" borderId="0" xfId="5" applyFont="1" applyFill="1" applyBorder="1" applyAlignment="1" applyProtection="1">
      <alignment horizontal="center" vertical="center"/>
    </xf>
    <xf numFmtId="9" fontId="111" fillId="23" borderId="0" xfId="1" applyFont="1" applyFill="1" applyBorder="1" applyAlignment="1" applyProtection="1">
      <alignment horizontal="center" vertical="center"/>
    </xf>
    <xf numFmtId="164" fontId="111" fillId="23" borderId="0" xfId="0" applyNumberFormat="1" applyFont="1" applyFill="1" applyAlignment="1">
      <alignment vertical="center"/>
    </xf>
    <xf numFmtId="0" fontId="93" fillId="21" borderId="0" xfId="0" applyFont="1" applyFill="1" applyAlignment="1">
      <alignment horizontal="center" vertical="center"/>
    </xf>
    <xf numFmtId="165" fontId="86" fillId="21" borderId="0" xfId="0" applyNumberFormat="1" applyFont="1" applyFill="1" applyAlignment="1">
      <alignment horizontal="center" vertical="center"/>
    </xf>
    <xf numFmtId="9" fontId="86" fillId="21" borderId="0" xfId="1" applyFont="1" applyFill="1" applyBorder="1" applyAlignment="1" applyProtection="1">
      <alignment horizontal="center" vertical="center"/>
    </xf>
    <xf numFmtId="0" fontId="94" fillId="0" borderId="0" xfId="0" applyFont="1" applyAlignment="1">
      <alignment horizontal="right" vertical="center" wrapText="1" indent="3"/>
    </xf>
    <xf numFmtId="164" fontId="95" fillId="0" borderId="0" xfId="0" applyNumberFormat="1" applyFont="1" applyAlignment="1">
      <alignment vertical="center"/>
    </xf>
    <xf numFmtId="164" fontId="95" fillId="0" borderId="0" xfId="5" applyFont="1" applyBorder="1" applyAlignment="1" applyProtection="1">
      <alignment horizontal="center" vertical="center"/>
    </xf>
    <xf numFmtId="9" fontId="92" fillId="0" borderId="0" xfId="1" applyFont="1" applyFill="1" applyBorder="1" applyAlignment="1" applyProtection="1">
      <alignment horizontal="center" vertical="center"/>
    </xf>
    <xf numFmtId="165" fontId="96" fillId="21" borderId="0" xfId="0" applyNumberFormat="1" applyFont="1" applyFill="1" applyAlignment="1">
      <alignment horizontal="left" vertical="center" wrapText="1" indent="1"/>
    </xf>
    <xf numFmtId="165" fontId="96" fillId="21" borderId="0" xfId="0" applyNumberFormat="1" applyFont="1" applyFill="1" applyAlignment="1">
      <alignment horizontal="center" vertical="center" wrapText="1"/>
    </xf>
    <xf numFmtId="0" fontId="92" fillId="0" borderId="0" xfId="0" applyFont="1" applyAlignment="1">
      <alignment horizontal="right" vertical="top" wrapText="1" indent="3"/>
    </xf>
    <xf numFmtId="165" fontId="96" fillId="25" borderId="0" xfId="0" applyNumberFormat="1" applyFont="1" applyFill="1" applyAlignment="1">
      <alignment horizontal="left" vertical="center" wrapText="1" indent="3"/>
    </xf>
    <xf numFmtId="9" fontId="86" fillId="0" borderId="0" xfId="1" applyFont="1" applyBorder="1" applyAlignment="1" applyProtection="1">
      <alignment horizontal="center" vertical="center"/>
    </xf>
    <xf numFmtId="0" fontId="95" fillId="0" borderId="0" xfId="0" applyFont="1" applyAlignment="1">
      <alignment horizontal="right" vertical="center" wrapText="1" indent="3"/>
    </xf>
    <xf numFmtId="0" fontId="110" fillId="33" borderId="0" xfId="0" applyFont="1" applyFill="1" applyAlignment="1">
      <alignment horizontal="center" vertical="center"/>
    </xf>
    <xf numFmtId="165" fontId="118" fillId="33" borderId="0" xfId="0" applyNumberFormat="1" applyFont="1" applyFill="1" applyAlignment="1">
      <alignment horizontal="center" vertical="center"/>
    </xf>
    <xf numFmtId="9" fontId="118" fillId="33" borderId="0" xfId="1" applyFont="1" applyFill="1" applyBorder="1" applyAlignment="1" applyProtection="1">
      <alignment horizontal="center" vertical="center"/>
    </xf>
    <xf numFmtId="165" fontId="96" fillId="0" borderId="0" xfId="0" applyNumberFormat="1" applyFont="1" applyAlignment="1">
      <alignment horizontal="left" vertical="center" wrapText="1" indent="1"/>
    </xf>
    <xf numFmtId="164" fontId="112" fillId="24" borderId="0" xfId="0" applyNumberFormat="1" applyFont="1" applyFill="1" applyAlignment="1">
      <alignment vertical="center"/>
    </xf>
    <xf numFmtId="164" fontId="112" fillId="23" borderId="0" xfId="5" applyFont="1" applyFill="1" applyBorder="1" applyAlignment="1" applyProtection="1">
      <alignment horizontal="center" vertical="center"/>
    </xf>
    <xf numFmtId="9" fontId="112" fillId="23" borderId="0" xfId="1" applyFont="1" applyFill="1" applyBorder="1" applyAlignment="1" applyProtection="1">
      <alignment horizontal="center" vertical="center"/>
    </xf>
    <xf numFmtId="164" fontId="112" fillId="23" borderId="0" xfId="0" applyNumberFormat="1" applyFont="1" applyFill="1" applyAlignment="1">
      <alignment vertical="center"/>
    </xf>
    <xf numFmtId="9" fontId="95" fillId="0" borderId="0" xfId="1" applyFont="1" applyBorder="1" applyAlignment="1" applyProtection="1">
      <alignment horizontal="center" vertical="center"/>
    </xf>
    <xf numFmtId="0" fontId="86" fillId="21" borderId="0" xfId="0" applyFont="1" applyFill="1"/>
    <xf numFmtId="9" fontId="113" fillId="24" borderId="0" xfId="0" applyNumberFormat="1" applyFont="1" applyFill="1" applyAlignment="1">
      <alignment horizontal="right" vertical="center"/>
    </xf>
    <xf numFmtId="164" fontId="113" fillId="24" borderId="0" xfId="0" applyNumberFormat="1" applyFont="1" applyFill="1" applyAlignment="1">
      <alignment horizontal="right" vertical="center"/>
    </xf>
    <xf numFmtId="164" fontId="113" fillId="24" borderId="0" xfId="0" applyNumberFormat="1" applyFont="1" applyFill="1" applyAlignment="1">
      <alignment horizontal="center" vertical="center"/>
    </xf>
    <xf numFmtId="164" fontId="113" fillId="24" borderId="0" xfId="5" applyFont="1" applyFill="1" applyBorder="1" applyAlignment="1" applyProtection="1">
      <alignment horizontal="center" vertical="center"/>
    </xf>
    <xf numFmtId="10" fontId="113" fillId="24" borderId="0" xfId="0" applyNumberFormat="1" applyFont="1" applyFill="1" applyAlignment="1">
      <alignment horizontal="center" vertical="center"/>
    </xf>
    <xf numFmtId="164" fontId="86" fillId="0" borderId="0" xfId="5" applyFont="1" applyBorder="1" applyAlignment="1" applyProtection="1">
      <alignment vertical="center"/>
    </xf>
    <xf numFmtId="164" fontId="101" fillId="0" borderId="0" xfId="5" applyFont="1" applyFill="1" applyBorder="1" applyAlignment="1" applyProtection="1">
      <alignment horizontal="center" vertical="center"/>
    </xf>
    <xf numFmtId="0" fontId="91" fillId="28" borderId="0" xfId="0" applyFont="1" applyFill="1" applyAlignment="1">
      <alignment vertical="center"/>
    </xf>
    <xf numFmtId="164" fontId="100" fillId="22" borderId="0" xfId="5" applyFont="1" applyFill="1" applyBorder="1" applyAlignment="1" applyProtection="1">
      <alignment horizontal="right" vertical="center"/>
    </xf>
    <xf numFmtId="0" fontId="114" fillId="32" borderId="0" xfId="0" applyFont="1" applyFill="1" applyAlignment="1">
      <alignment horizontal="right" vertical="center" wrapText="1"/>
    </xf>
    <xf numFmtId="164" fontId="105" fillId="32" borderId="0" xfId="5" applyFont="1" applyFill="1" applyBorder="1" applyProtection="1"/>
    <xf numFmtId="164" fontId="93" fillId="0" borderId="0" xfId="5" applyFont="1" applyFill="1" applyBorder="1" applyProtection="1"/>
    <xf numFmtId="164" fontId="111" fillId="33" borderId="0" xfId="5" applyFont="1" applyFill="1" applyBorder="1" applyAlignment="1" applyProtection="1">
      <alignment horizontal="center" vertical="center"/>
    </xf>
    <xf numFmtId="0" fontId="91" fillId="29" borderId="0" xfId="0" applyFont="1" applyFill="1" applyAlignment="1">
      <alignment horizontal="right" vertical="center"/>
    </xf>
    <xf numFmtId="0" fontId="105" fillId="26" borderId="0" xfId="0" applyFont="1" applyFill="1" applyAlignment="1">
      <alignment horizontal="center" vertical="center"/>
    </xf>
    <xf numFmtId="165" fontId="104" fillId="26" borderId="0" xfId="0" applyNumberFormat="1" applyFont="1" applyFill="1" applyAlignment="1">
      <alignment horizontal="center" vertical="center"/>
    </xf>
    <xf numFmtId="9" fontId="104" fillId="27" borderId="0" xfId="1" applyFont="1" applyFill="1" applyBorder="1" applyAlignment="1" applyProtection="1">
      <alignment horizontal="center" vertical="center"/>
    </xf>
    <xf numFmtId="164" fontId="91" fillId="28" borderId="0" xfId="0" applyNumberFormat="1" applyFont="1" applyFill="1" applyAlignment="1">
      <alignment vertical="center"/>
    </xf>
    <xf numFmtId="164" fontId="102" fillId="28" borderId="0" xfId="0" applyNumberFormat="1" applyFont="1" applyFill="1" applyAlignment="1">
      <alignment vertical="center"/>
    </xf>
    <xf numFmtId="0" fontId="0" fillId="29" borderId="0" xfId="0" applyFill="1"/>
    <xf numFmtId="0" fontId="82" fillId="28" borderId="0" xfId="0" applyFont="1" applyFill="1"/>
    <xf numFmtId="0" fontId="160" fillId="26" borderId="46" xfId="0" applyFont="1" applyFill="1" applyBorder="1" applyAlignment="1">
      <alignment horizontal="center"/>
    </xf>
    <xf numFmtId="0" fontId="161" fillId="26" borderId="46" xfId="0" applyFont="1" applyFill="1" applyBorder="1" applyAlignment="1">
      <alignment horizontal="center"/>
    </xf>
    <xf numFmtId="0" fontId="174" fillId="28" borderId="46" xfId="0" applyFont="1" applyFill="1" applyBorder="1" applyAlignment="1">
      <alignment horizontal="center" vertical="center" wrapText="1"/>
    </xf>
    <xf numFmtId="0" fontId="170" fillId="28" borderId="0" xfId="0" applyFont="1" applyFill="1" applyAlignment="1">
      <alignment horizontal="center" vertical="center"/>
    </xf>
    <xf numFmtId="164" fontId="173" fillId="28" borderId="46" xfId="0" applyNumberFormat="1" applyFont="1" applyFill="1" applyBorder="1" applyAlignment="1">
      <alignment horizontal="center" vertical="center"/>
    </xf>
    <xf numFmtId="9" fontId="173" fillId="28" borderId="46" xfId="1" applyFont="1" applyFill="1" applyBorder="1" applyAlignment="1" applyProtection="1">
      <alignment horizontal="center" vertical="center"/>
    </xf>
    <xf numFmtId="0" fontId="133" fillId="28" borderId="0" xfId="0" applyFont="1" applyFill="1" applyAlignment="1">
      <alignment horizontal="center" vertical="center" wrapText="1"/>
    </xf>
    <xf numFmtId="164" fontId="138" fillId="28" borderId="0" xfId="0" applyNumberFormat="1" applyFont="1" applyFill="1" applyAlignment="1">
      <alignment vertical="center"/>
    </xf>
    <xf numFmtId="9" fontId="138" fillId="28" borderId="0" xfId="1" applyFont="1" applyFill="1" applyBorder="1" applyAlignment="1" applyProtection="1">
      <alignment horizontal="center" vertical="center"/>
    </xf>
    <xf numFmtId="0" fontId="122" fillId="29" borderId="0" xfId="0" applyFont="1" applyFill="1" applyAlignment="1">
      <alignment vertical="center"/>
    </xf>
    <xf numFmtId="0" fontId="156" fillId="22" borderId="0" xfId="0" applyFont="1" applyFill="1" applyAlignment="1">
      <alignment horizontal="center" vertical="center"/>
    </xf>
    <xf numFmtId="0" fontId="166" fillId="34" borderId="0" xfId="0" applyFont="1" applyFill="1" applyAlignment="1">
      <alignment horizontal="left" vertical="center" indent="1"/>
    </xf>
    <xf numFmtId="164" fontId="166" fillId="34" borderId="0" xfId="0" applyNumberFormat="1" applyFont="1" applyFill="1" applyAlignment="1">
      <alignment vertical="center"/>
    </xf>
    <xf numFmtId="164" fontId="166" fillId="33" borderId="0" xfId="0" applyNumberFormat="1" applyFont="1" applyFill="1" applyAlignment="1">
      <alignment vertical="center"/>
    </xf>
    <xf numFmtId="164" fontId="166" fillId="34" borderId="0" xfId="5" applyFont="1" applyFill="1" applyBorder="1" applyAlignment="1" applyProtection="1">
      <alignment horizontal="center" vertical="center"/>
    </xf>
    <xf numFmtId="9" fontId="166" fillId="33" borderId="0" xfId="1" applyFont="1" applyFill="1" applyBorder="1" applyAlignment="1" applyProtection="1">
      <alignment vertical="center"/>
    </xf>
    <xf numFmtId="0" fontId="156" fillId="21" borderId="0" xfId="0" applyFont="1" applyFill="1" applyAlignment="1">
      <alignment horizontal="center" vertical="center"/>
    </xf>
    <xf numFmtId="165" fontId="170" fillId="21" borderId="0" xfId="0" applyNumberFormat="1" applyFont="1" applyFill="1" applyAlignment="1">
      <alignment horizontal="center" vertical="center"/>
    </xf>
    <xf numFmtId="9" fontId="170" fillId="21" borderId="0" xfId="1" applyFont="1" applyFill="1" applyBorder="1" applyAlignment="1" applyProtection="1">
      <alignment horizontal="center" vertical="center"/>
    </xf>
    <xf numFmtId="0" fontId="126" fillId="0" borderId="0" xfId="0" applyFont="1" applyAlignment="1">
      <alignment horizontal="right" vertical="center" wrapText="1" indent="3"/>
    </xf>
    <xf numFmtId="164" fontId="127" fillId="0" borderId="0" xfId="0" applyNumberFormat="1" applyFont="1" applyAlignment="1">
      <alignment vertical="center"/>
    </xf>
    <xf numFmtId="164" fontId="127" fillId="0" borderId="0" xfId="5" applyFont="1" applyBorder="1" applyAlignment="1" applyProtection="1">
      <alignment horizontal="center" vertical="center"/>
    </xf>
    <xf numFmtId="9" fontId="124" fillId="0" borderId="0" xfId="1" applyFont="1" applyFill="1" applyBorder="1" applyAlignment="1" applyProtection="1">
      <alignment vertical="center"/>
    </xf>
    <xf numFmtId="165" fontId="128" fillId="21" borderId="0" xfId="0" applyNumberFormat="1" applyFont="1" applyFill="1" applyAlignment="1">
      <alignment horizontal="left" vertical="center" wrapText="1" indent="1"/>
    </xf>
    <xf numFmtId="165" fontId="128" fillId="21" borderId="0" xfId="0" applyNumberFormat="1" applyFont="1" applyFill="1" applyAlignment="1">
      <alignment horizontal="center" vertical="center" wrapText="1"/>
    </xf>
    <xf numFmtId="9" fontId="82" fillId="21" borderId="0" xfId="1" applyFont="1" applyFill="1" applyBorder="1" applyAlignment="1" applyProtection="1">
      <alignment horizontal="center" vertical="center"/>
    </xf>
    <xf numFmtId="0" fontId="124" fillId="0" borderId="0" xfId="0" applyFont="1" applyAlignment="1">
      <alignment horizontal="right" vertical="top" wrapText="1" indent="3"/>
    </xf>
    <xf numFmtId="165" fontId="128" fillId="20" borderId="0" xfId="0" applyNumberFormat="1" applyFont="1" applyFill="1" applyAlignment="1">
      <alignment horizontal="left" vertical="center" wrapText="1" indent="3"/>
    </xf>
    <xf numFmtId="9" fontId="82" fillId="0" borderId="0" xfId="1" applyFont="1" applyBorder="1" applyAlignment="1" applyProtection="1">
      <alignment horizontal="center" vertical="center"/>
    </xf>
    <xf numFmtId="0" fontId="127" fillId="0" borderId="0" xfId="0" applyFont="1" applyAlignment="1">
      <alignment horizontal="right" vertical="center" wrapText="1" indent="3"/>
    </xf>
    <xf numFmtId="165" fontId="128" fillId="0" borderId="0" xfId="0" applyNumberFormat="1" applyFont="1" applyAlignment="1">
      <alignment horizontal="left" vertical="center" wrapText="1" indent="1"/>
    </xf>
    <xf numFmtId="164" fontId="167" fillId="34" borderId="0" xfId="0" applyNumberFormat="1" applyFont="1" applyFill="1" applyAlignment="1">
      <alignment vertical="center"/>
    </xf>
    <xf numFmtId="164" fontId="167" fillId="33" borderId="0" xfId="5" applyFont="1" applyFill="1" applyBorder="1" applyAlignment="1" applyProtection="1">
      <alignment horizontal="center" vertical="center"/>
    </xf>
    <xf numFmtId="9" fontId="167" fillId="33" borderId="0" xfId="1" applyFont="1" applyFill="1" applyBorder="1" applyAlignment="1" applyProtection="1">
      <alignment vertical="center"/>
    </xf>
    <xf numFmtId="164" fontId="167" fillId="33" borderId="0" xfId="0" applyNumberFormat="1" applyFont="1" applyFill="1" applyAlignment="1">
      <alignment vertical="center"/>
    </xf>
    <xf numFmtId="9" fontId="127" fillId="0" borderId="0" xfId="1" applyFont="1" applyBorder="1" applyAlignment="1" applyProtection="1">
      <alignment vertical="center"/>
    </xf>
    <xf numFmtId="0" fontId="82" fillId="21" borderId="0" xfId="0" applyFont="1" applyFill="1"/>
    <xf numFmtId="9" fontId="168" fillId="34" borderId="0" xfId="0" applyNumberFormat="1" applyFont="1" applyFill="1" applyAlignment="1">
      <alignment horizontal="right" vertical="center"/>
    </xf>
    <xf numFmtId="164" fontId="168" fillId="34" borderId="0" xfId="0" applyNumberFormat="1" applyFont="1" applyFill="1" applyAlignment="1">
      <alignment horizontal="right" vertical="center"/>
    </xf>
    <xf numFmtId="164" fontId="168" fillId="34" borderId="0" xfId="0" applyNumberFormat="1" applyFont="1" applyFill="1" applyAlignment="1">
      <alignment horizontal="center" vertical="center"/>
    </xf>
    <xf numFmtId="164" fontId="168" fillId="34" borderId="0" xfId="5" applyFont="1" applyFill="1" applyBorder="1" applyAlignment="1" applyProtection="1">
      <alignment horizontal="center" vertical="center"/>
    </xf>
    <xf numFmtId="10" fontId="168" fillId="34" borderId="0" xfId="0" applyNumberFormat="1" applyFont="1" applyFill="1" applyAlignment="1">
      <alignment horizontal="center" vertical="center"/>
    </xf>
    <xf numFmtId="164" fontId="82" fillId="0" borderId="0" xfId="5" applyFont="1" applyBorder="1" applyAlignment="1" applyProtection="1">
      <alignment vertical="center"/>
    </xf>
    <xf numFmtId="164" fontId="134" fillId="0" borderId="0" xfId="5" applyFont="1" applyFill="1" applyBorder="1" applyAlignment="1" applyProtection="1">
      <alignment horizontal="center" vertical="center"/>
    </xf>
    <xf numFmtId="0" fontId="122" fillId="28" borderId="0" xfId="0" applyFont="1" applyFill="1" applyAlignment="1">
      <alignment vertical="center"/>
    </xf>
    <xf numFmtId="164" fontId="132" fillId="22" borderId="0" xfId="5" applyFont="1" applyFill="1" applyBorder="1" applyAlignment="1" applyProtection="1">
      <alignment horizontal="right" vertical="center"/>
    </xf>
    <xf numFmtId="0" fontId="135" fillId="30" borderId="0" xfId="0" applyFont="1" applyFill="1" applyAlignment="1">
      <alignment horizontal="right" vertical="center" wrapText="1"/>
    </xf>
    <xf numFmtId="164" fontId="136" fillId="30" borderId="0" xfId="5" applyFont="1" applyFill="1" applyBorder="1" applyProtection="1"/>
    <xf numFmtId="164" fontId="164" fillId="30" borderId="0" xfId="5" applyFont="1" applyFill="1" applyBorder="1" applyAlignment="1" applyProtection="1">
      <alignment horizontal="center" vertical="center"/>
    </xf>
    <xf numFmtId="0" fontId="122" fillId="29" borderId="0" xfId="0" applyFont="1" applyFill="1" applyAlignment="1">
      <alignment horizontal="right" vertical="center"/>
    </xf>
    <xf numFmtId="0" fontId="136" fillId="30" borderId="0" xfId="0" applyFont="1" applyFill="1" applyAlignment="1">
      <alignment horizontal="center" vertical="center"/>
    </xf>
    <xf numFmtId="165" fontId="163" fillId="30" borderId="0" xfId="0" applyNumberFormat="1" applyFont="1" applyFill="1" applyAlignment="1">
      <alignment horizontal="center" vertical="center"/>
    </xf>
    <xf numFmtId="9" fontId="163" fillId="31" borderId="0" xfId="1" applyFont="1" applyFill="1" applyBorder="1" applyAlignment="1" applyProtection="1">
      <alignment horizontal="center" vertical="center"/>
    </xf>
    <xf numFmtId="164" fontId="122" fillId="28" borderId="0" xfId="0" applyNumberFormat="1" applyFont="1" applyFill="1" applyAlignment="1">
      <alignment vertical="center"/>
    </xf>
    <xf numFmtId="164" fontId="137" fillId="28" borderId="0" xfId="0" applyNumberFormat="1" applyFont="1" applyFill="1" applyAlignment="1">
      <alignment vertical="center"/>
    </xf>
    <xf numFmtId="0" fontId="82" fillId="29" borderId="0" xfId="0" applyFont="1" applyFill="1"/>
    <xf numFmtId="0" fontId="79" fillId="28" borderId="0" xfId="0" applyFont="1" applyFill="1" applyAlignment="1">
      <alignment vertical="center"/>
    </xf>
    <xf numFmtId="0" fontId="125" fillId="28" borderId="0" xfId="0" applyFont="1" applyFill="1"/>
    <xf numFmtId="0" fontId="122" fillId="28" borderId="0" xfId="0" applyFont="1" applyFill="1" applyAlignment="1">
      <alignment horizontal="right" vertical="center"/>
    </xf>
    <xf numFmtId="0" fontId="122" fillId="28" borderId="0" xfId="0" applyFont="1" applyFill="1" applyAlignment="1">
      <alignment horizontal="center" vertical="center"/>
    </xf>
    <xf numFmtId="0" fontId="125" fillId="28" borderId="0" xfId="0" applyFont="1" applyFill="1" applyAlignment="1">
      <alignment horizontal="center" vertical="center"/>
    </xf>
    <xf numFmtId="0" fontId="82" fillId="28" borderId="0" xfId="0" applyFont="1" applyFill="1" applyAlignment="1">
      <alignment horizontal="center" vertical="center"/>
    </xf>
    <xf numFmtId="0" fontId="0" fillId="28" borderId="0" xfId="0" applyFill="1" applyAlignment="1">
      <alignment horizontal="center" vertical="center"/>
    </xf>
    <xf numFmtId="0" fontId="0" fillId="0" borderId="0" xfId="0" applyAlignment="1">
      <alignment horizontal="center" vertical="center"/>
    </xf>
    <xf numFmtId="0" fontId="172" fillId="28" borderId="46" xfId="0" applyFont="1" applyFill="1" applyBorder="1" applyAlignment="1">
      <alignment horizontal="center" vertical="center" wrapText="1"/>
    </xf>
    <xf numFmtId="0" fontId="135" fillId="26" borderId="0" xfId="0" applyFont="1" applyFill="1" applyAlignment="1">
      <alignment horizontal="right" vertical="center" wrapText="1"/>
    </xf>
    <xf numFmtId="164" fontId="136" fillId="26" borderId="0" xfId="5" applyFont="1" applyFill="1" applyBorder="1" applyProtection="1"/>
    <xf numFmtId="164" fontId="164" fillId="26" borderId="0" xfId="5" applyFont="1" applyFill="1" applyBorder="1" applyAlignment="1" applyProtection="1">
      <alignment horizontal="center" vertical="center"/>
    </xf>
    <xf numFmtId="0" fontId="136" fillId="26" borderId="0" xfId="0" applyFont="1" applyFill="1" applyAlignment="1">
      <alignment horizontal="center" vertical="center"/>
    </xf>
    <xf numFmtId="165" fontId="163" fillId="26" borderId="0" xfId="0" applyNumberFormat="1" applyFont="1" applyFill="1" applyAlignment="1">
      <alignment horizontal="center" vertical="center"/>
    </xf>
    <xf numFmtId="9" fontId="163" fillId="27" borderId="0" xfId="1" applyFont="1" applyFill="1" applyBorder="1" applyAlignment="1" applyProtection="1">
      <alignment horizontal="center" vertical="center"/>
    </xf>
    <xf numFmtId="0" fontId="168" fillId="22" borderId="0" xfId="0" applyFont="1" applyFill="1" applyAlignment="1">
      <alignment horizontal="center" vertical="center"/>
    </xf>
    <xf numFmtId="165" fontId="171" fillId="21" borderId="0" xfId="0" applyNumberFormat="1" applyFont="1" applyFill="1" applyAlignment="1">
      <alignment horizontal="center" vertical="center"/>
    </xf>
    <xf numFmtId="9" fontId="171" fillId="21" borderId="0" xfId="1" applyFont="1" applyFill="1" applyBorder="1" applyAlignment="1" applyProtection="1">
      <alignment horizontal="center" vertical="center"/>
    </xf>
    <xf numFmtId="0" fontId="30" fillId="12" borderId="0" xfId="0" applyFont="1" applyFill="1" applyAlignment="1">
      <alignment horizontal="center" vertical="center"/>
    </xf>
    <xf numFmtId="0" fontId="6" fillId="12" borderId="0" xfId="0" applyFont="1" applyFill="1" applyAlignment="1">
      <alignment horizontal="center" vertical="center"/>
    </xf>
    <xf numFmtId="0" fontId="32" fillId="12" borderId="0" xfId="0" applyFont="1" applyFill="1" applyAlignment="1">
      <alignment horizontal="center" vertical="center"/>
    </xf>
    <xf numFmtId="0" fontId="22" fillId="12" borderId="0" xfId="0" applyFont="1" applyFill="1"/>
    <xf numFmtId="0" fontId="82" fillId="12" borderId="0" xfId="0" applyFont="1" applyFill="1"/>
    <xf numFmtId="0" fontId="141" fillId="28" borderId="0" xfId="0" applyFont="1" applyFill="1" applyAlignment="1">
      <alignment vertical="center" textRotation="90"/>
    </xf>
    <xf numFmtId="0" fontId="179" fillId="28" borderId="0" xfId="0" applyFont="1" applyFill="1" applyAlignment="1">
      <alignment horizontal="center" vertical="center" wrapText="1"/>
    </xf>
    <xf numFmtId="0" fontId="180" fillId="28" borderId="0" xfId="0" applyFont="1" applyFill="1" applyAlignment="1">
      <alignment horizontal="center" vertical="center" wrapText="1"/>
    </xf>
    <xf numFmtId="0" fontId="158" fillId="28" borderId="0" xfId="0" applyFont="1" applyFill="1" applyAlignment="1">
      <alignment horizontal="left" vertical="center" wrapText="1" indent="1"/>
    </xf>
    <xf numFmtId="164" fontId="181" fillId="28" borderId="0" xfId="0" applyNumberFormat="1" applyFont="1" applyFill="1" applyAlignment="1">
      <alignment horizontal="right" vertical="center"/>
    </xf>
    <xf numFmtId="0" fontId="152" fillId="0" borderId="0" xfId="0" applyFont="1" applyAlignment="1">
      <alignment horizontal="right" vertical="center" wrapText="1" indent="3"/>
    </xf>
    <xf numFmtId="164" fontId="147" fillId="0" borderId="0" xfId="0" applyNumberFormat="1" applyFont="1" applyAlignment="1">
      <alignment horizontal="right" vertical="center"/>
    </xf>
    <xf numFmtId="164" fontId="147" fillId="0" borderId="0" xfId="0" quotePrefix="1" applyNumberFormat="1" applyFont="1" applyAlignment="1">
      <alignment horizontal="right" vertical="center"/>
    </xf>
    <xf numFmtId="164" fontId="165" fillId="32" borderId="0" xfId="0" applyNumberFormat="1" applyFont="1" applyFill="1" applyAlignment="1">
      <alignment horizontal="right" vertical="center"/>
    </xf>
    <xf numFmtId="0" fontId="127" fillId="0" borderId="0" xfId="0" applyFont="1" applyAlignment="1">
      <alignment horizontal="right" vertical="top" wrapText="1" indent="3"/>
    </xf>
    <xf numFmtId="0" fontId="182" fillId="28" borderId="0" xfId="0" applyFont="1" applyFill="1" applyAlignment="1">
      <alignment horizontal="left" vertical="center" wrapText="1" indent="1"/>
    </xf>
    <xf numFmtId="0" fontId="181" fillId="28" borderId="0" xfId="0" applyFont="1" applyFill="1" applyAlignment="1">
      <alignment vertical="center" textRotation="90"/>
    </xf>
    <xf numFmtId="0" fontId="180" fillId="12" borderId="0" xfId="0" applyFont="1" applyFill="1"/>
    <xf numFmtId="0" fontId="147" fillId="21" borderId="0" xfId="0" applyFont="1" applyFill="1" applyAlignment="1">
      <alignment horizontal="right" vertical="center" wrapText="1" indent="3"/>
    </xf>
    <xf numFmtId="164" fontId="146" fillId="28" borderId="0" xfId="0" applyNumberFormat="1" applyFont="1" applyFill="1" applyAlignment="1">
      <alignment horizontal="right" vertical="center"/>
    </xf>
    <xf numFmtId="164" fontId="157" fillId="28" borderId="0" xfId="0" applyNumberFormat="1" applyFont="1" applyFill="1" applyAlignment="1">
      <alignment horizontal="center" vertical="center" wrapText="1"/>
    </xf>
    <xf numFmtId="164" fontId="157" fillId="28" borderId="0" xfId="0" applyNumberFormat="1" applyFont="1" applyFill="1" applyAlignment="1">
      <alignment horizontal="right" vertical="center"/>
    </xf>
    <xf numFmtId="9" fontId="157" fillId="28" borderId="0" xfId="1" applyFont="1" applyFill="1" applyBorder="1" applyAlignment="1" applyProtection="1">
      <alignment horizontal="center" vertical="center"/>
    </xf>
    <xf numFmtId="0" fontId="142" fillId="28" borderId="0" xfId="0" applyFont="1" applyFill="1" applyAlignment="1">
      <alignment horizontal="center" vertical="center" wrapText="1"/>
    </xf>
    <xf numFmtId="0" fontId="143" fillId="28" borderId="0" xfId="0" applyFont="1" applyFill="1" applyAlignment="1">
      <alignment horizontal="center" vertical="center" wrapText="1"/>
    </xf>
    <xf numFmtId="0" fontId="143" fillId="12" borderId="0" xfId="0" applyFont="1" applyFill="1" applyAlignment="1">
      <alignment horizontal="center" vertical="center" wrapText="1"/>
    </xf>
    <xf numFmtId="165" fontId="148" fillId="21" borderId="0" xfId="0" applyNumberFormat="1" applyFont="1" applyFill="1" applyAlignment="1">
      <alignment horizontal="left" vertical="center" wrapText="1"/>
    </xf>
    <xf numFmtId="164" fontId="82" fillId="21" borderId="0" xfId="0" applyNumberFormat="1" applyFont="1" applyFill="1" applyAlignment="1">
      <alignment vertical="center"/>
    </xf>
    <xf numFmtId="164" fontId="163" fillId="32" borderId="0" xfId="0" applyNumberFormat="1" applyFont="1" applyFill="1" applyAlignment="1">
      <alignment vertical="center"/>
    </xf>
    <xf numFmtId="164" fontId="126" fillId="12" borderId="0" xfId="0" applyNumberFormat="1" applyFont="1" applyFill="1" applyAlignment="1">
      <alignment vertical="center"/>
    </xf>
    <xf numFmtId="9" fontId="165" fillId="32" borderId="0" xfId="0" applyNumberFormat="1" applyFont="1" applyFill="1" applyAlignment="1">
      <alignment horizontal="center" vertical="center"/>
    </xf>
    <xf numFmtId="165" fontId="148" fillId="28" borderId="0" xfId="0" applyNumberFormat="1" applyFont="1" applyFill="1" applyAlignment="1">
      <alignment horizontal="left" vertical="center" wrapText="1"/>
    </xf>
    <xf numFmtId="164" fontId="150" fillId="28" borderId="0" xfId="0" applyNumberFormat="1" applyFont="1" applyFill="1" applyAlignment="1">
      <alignment vertical="center"/>
    </xf>
    <xf numFmtId="164" fontId="157" fillId="28" borderId="0" xfId="0" applyNumberFormat="1" applyFont="1" applyFill="1" applyAlignment="1">
      <alignment vertical="center"/>
    </xf>
    <xf numFmtId="164" fontId="151" fillId="12" borderId="0" xfId="0" applyNumberFormat="1" applyFont="1" applyFill="1" applyAlignment="1">
      <alignment vertical="center"/>
    </xf>
    <xf numFmtId="164" fontId="169" fillId="33" borderId="0" xfId="0" applyNumberFormat="1" applyFont="1" applyFill="1" applyAlignment="1">
      <alignment horizontal="left" vertical="center" wrapText="1"/>
    </xf>
    <xf numFmtId="164" fontId="169" fillId="33" borderId="0" xfId="0" applyNumberFormat="1" applyFont="1" applyFill="1" applyAlignment="1">
      <alignment vertical="center"/>
    </xf>
    <xf numFmtId="164" fontId="148" fillId="12" borderId="0" xfId="0" applyNumberFormat="1" applyFont="1" applyFill="1" applyAlignment="1">
      <alignment vertical="center" wrapText="1"/>
    </xf>
    <xf numFmtId="9" fontId="169" fillId="33" borderId="0" xfId="1" applyFont="1" applyFill="1" applyBorder="1" applyAlignment="1" applyProtection="1">
      <alignment horizontal="center" vertical="center"/>
    </xf>
    <xf numFmtId="0" fontId="143" fillId="28" borderId="0" xfId="0" applyFont="1" applyFill="1" applyAlignment="1">
      <alignment horizontal="left" vertical="center" indent="1"/>
    </xf>
    <xf numFmtId="165" fontId="144" fillId="28" borderId="0" xfId="0" applyNumberFormat="1" applyFont="1" applyFill="1" applyAlignment="1">
      <alignment vertical="center"/>
    </xf>
    <xf numFmtId="164" fontId="136" fillId="32" borderId="0" xfId="0" applyNumberFormat="1" applyFont="1" applyFill="1" applyAlignment="1">
      <alignment vertical="center"/>
    </xf>
    <xf numFmtId="164" fontId="152" fillId="12" borderId="0" xfId="0" applyNumberFormat="1" applyFont="1" applyFill="1"/>
    <xf numFmtId="164" fontId="145" fillId="12" borderId="0" xfId="0" applyNumberFormat="1" applyFont="1" applyFill="1" applyAlignment="1">
      <alignment vertical="center"/>
    </xf>
    <xf numFmtId="0" fontId="140" fillId="28" borderId="0" xfId="0" applyFont="1" applyFill="1" applyAlignment="1">
      <alignment vertical="center" wrapText="1"/>
    </xf>
    <xf numFmtId="164" fontId="140" fillId="28" borderId="0" xfId="0" applyNumberFormat="1" applyFont="1" applyFill="1" applyAlignment="1">
      <alignment vertical="center"/>
    </xf>
    <xf numFmtId="9" fontId="140" fillId="28" borderId="0" xfId="1" applyFont="1" applyFill="1" applyBorder="1" applyAlignment="1" applyProtection="1">
      <alignment horizontal="center" vertical="center"/>
    </xf>
    <xf numFmtId="0" fontId="82" fillId="0" borderId="0" xfId="0" applyFont="1"/>
    <xf numFmtId="0" fontId="125" fillId="3" borderId="44" xfId="0" applyFont="1" applyFill="1" applyBorder="1"/>
    <xf numFmtId="0" fontId="82" fillId="0" borderId="43" xfId="0" applyFont="1" applyBorder="1"/>
    <xf numFmtId="0" fontId="82" fillId="0" borderId="45" xfId="0" applyFont="1" applyBorder="1"/>
    <xf numFmtId="0" fontId="125" fillId="3" borderId="44" xfId="0" applyFont="1" applyFill="1" applyBorder="1" applyAlignment="1">
      <alignment horizontal="left"/>
    </xf>
    <xf numFmtId="0" fontId="82" fillId="0" borderId="43" xfId="0" applyFont="1" applyBorder="1" applyAlignment="1">
      <alignment horizontal="left"/>
    </xf>
    <xf numFmtId="0" fontId="82" fillId="0" borderId="45" xfId="0" applyFont="1" applyBorder="1" applyAlignment="1">
      <alignment horizontal="left"/>
    </xf>
    <xf numFmtId="164" fontId="95" fillId="20" borderId="0" xfId="0" applyNumberFormat="1" applyFont="1" applyFill="1" applyAlignment="1" applyProtection="1">
      <alignment vertical="center"/>
      <protection locked="0"/>
    </xf>
    <xf numFmtId="164" fontId="86" fillId="3" borderId="0" xfId="5" applyFont="1" applyFill="1" applyBorder="1" applyAlignment="1" applyProtection="1">
      <alignment vertical="center"/>
      <protection locked="0"/>
    </xf>
    <xf numFmtId="0" fontId="183" fillId="28" borderId="0" xfId="0" applyFont="1" applyFill="1" applyAlignment="1">
      <alignment horizontal="center" vertical="center" wrapText="1"/>
    </xf>
    <xf numFmtId="0" fontId="90" fillId="26" borderId="0" xfId="0" applyFont="1" applyFill="1" applyAlignment="1">
      <alignment horizontal="center"/>
    </xf>
    <xf numFmtId="0" fontId="88" fillId="28" borderId="0" xfId="0" applyFont="1" applyFill="1" applyAlignment="1">
      <alignment horizontal="center" vertical="center" wrapText="1"/>
    </xf>
    <xf numFmtId="0" fontId="83" fillId="21" borderId="0" xfId="0" applyFont="1" applyFill="1" applyAlignment="1">
      <alignment horizontal="left" vertical="top" wrapText="1"/>
    </xf>
    <xf numFmtId="0" fontId="84" fillId="3" borderId="0" xfId="0" applyFont="1" applyFill="1" applyAlignment="1" applyProtection="1">
      <alignment horizontal="left" vertical="center"/>
      <protection locked="0"/>
    </xf>
    <xf numFmtId="0" fontId="120" fillId="22" borderId="0" xfId="0" applyFont="1" applyFill="1" applyAlignment="1">
      <alignment horizontal="center" vertical="center" wrapText="1"/>
    </xf>
    <xf numFmtId="0" fontId="86" fillId="0" borderId="0" xfId="0" applyFont="1" applyAlignment="1">
      <alignment horizontal="center" vertical="top"/>
    </xf>
    <xf numFmtId="0" fontId="93" fillId="0" borderId="0" xfId="0" applyFont="1" applyAlignment="1">
      <alignment horizontal="center" wrapText="1"/>
    </xf>
    <xf numFmtId="0" fontId="103" fillId="28" borderId="0" xfId="0" applyFont="1" applyFill="1" applyAlignment="1">
      <alignment horizontal="center" vertical="center"/>
    </xf>
    <xf numFmtId="0" fontId="107" fillId="30" borderId="0" xfId="0" applyFont="1" applyFill="1" applyAlignment="1">
      <alignment horizontal="center" vertical="center" wrapText="1"/>
    </xf>
    <xf numFmtId="0" fontId="119" fillId="24" borderId="0" xfId="0" applyFont="1" applyFill="1" applyAlignment="1">
      <alignment horizontal="center" vertical="center"/>
    </xf>
    <xf numFmtId="0" fontId="106" fillId="30" borderId="0" xfId="0" applyFont="1" applyFill="1" applyAlignment="1">
      <alignment horizontal="center" vertical="center" wrapText="1"/>
    </xf>
    <xf numFmtId="0" fontId="108" fillId="30" borderId="0" xfId="0" applyFont="1" applyFill="1" applyAlignment="1">
      <alignment horizontal="center" vertical="center" textRotation="90"/>
    </xf>
    <xf numFmtId="0" fontId="119" fillId="33" borderId="0" xfId="0" applyFont="1" applyFill="1" applyAlignment="1">
      <alignment horizontal="center" vertical="center"/>
    </xf>
    <xf numFmtId="0" fontId="120" fillId="22" borderId="0" xfId="0" applyFont="1" applyFill="1" applyAlignment="1">
      <alignment horizontal="center" vertical="center"/>
    </xf>
    <xf numFmtId="0" fontId="121" fillId="22" borderId="0" xfId="0" applyFont="1" applyFill="1" applyAlignment="1">
      <alignment horizontal="center" vertical="center" wrapText="1"/>
    </xf>
    <xf numFmtId="0" fontId="156" fillId="22" borderId="0" xfId="0" applyFont="1" applyFill="1" applyAlignment="1">
      <alignment horizontal="center" vertical="center" wrapText="1"/>
    </xf>
    <xf numFmtId="0" fontId="166" fillId="22" borderId="0" xfId="0" applyFont="1" applyFill="1" applyAlignment="1">
      <alignment horizontal="center" vertical="center" wrapText="1"/>
    </xf>
    <xf numFmtId="0" fontId="82" fillId="0" borderId="0" xfId="0" applyFont="1" applyAlignment="1">
      <alignment horizontal="center" vertical="top"/>
    </xf>
    <xf numFmtId="0" fontId="162" fillId="30" borderId="0" xfId="0" applyFont="1" applyFill="1" applyAlignment="1">
      <alignment horizontal="center" vertical="center" textRotation="90"/>
    </xf>
    <xf numFmtId="0" fontId="156" fillId="34" borderId="0" xfId="0" applyFont="1" applyFill="1" applyAlignment="1">
      <alignment horizontal="center" vertical="center"/>
    </xf>
    <xf numFmtId="0" fontId="125" fillId="0" borderId="0" xfId="0" applyFont="1" applyAlignment="1">
      <alignment horizontal="center" wrapText="1"/>
    </xf>
    <xf numFmtId="0" fontId="156" fillId="22" borderId="0" xfId="0" applyFont="1" applyFill="1" applyAlignment="1">
      <alignment horizontal="center" vertical="center"/>
    </xf>
    <xf numFmtId="0" fontId="139" fillId="12" borderId="0" xfId="0" applyFont="1" applyFill="1" applyAlignment="1">
      <alignment horizontal="center" vertical="top" wrapText="1"/>
    </xf>
    <xf numFmtId="0" fontId="139" fillId="12" borderId="0" xfId="0" applyFont="1" applyFill="1" applyAlignment="1">
      <alignment horizontal="center" vertical="top"/>
    </xf>
    <xf numFmtId="0" fontId="155" fillId="26" borderId="47" xfId="0" applyFont="1" applyFill="1" applyBorder="1" applyAlignment="1">
      <alignment horizontal="center" vertical="center"/>
    </xf>
    <xf numFmtId="0" fontId="155" fillId="26" borderId="48" xfId="0" applyFont="1" applyFill="1" applyBorder="1" applyAlignment="1">
      <alignment horizontal="center" vertical="center"/>
    </xf>
    <xf numFmtId="0" fontId="155" fillId="26" borderId="49" xfId="0" applyFont="1" applyFill="1" applyBorder="1" applyAlignment="1">
      <alignment horizontal="center" vertical="center"/>
    </xf>
    <xf numFmtId="0" fontId="116" fillId="28" borderId="47" xfId="0" applyFont="1" applyFill="1" applyBorder="1" applyAlignment="1">
      <alignment horizontal="center" vertical="center"/>
    </xf>
    <xf numFmtId="0" fontId="116" fillId="28" borderId="48" xfId="0" applyFont="1" applyFill="1" applyBorder="1" applyAlignment="1">
      <alignment horizontal="center" vertical="center"/>
    </xf>
    <xf numFmtId="0" fontId="116" fillId="28" borderId="49" xfId="0" applyFont="1" applyFill="1" applyBorder="1" applyAlignment="1">
      <alignment horizontal="center" vertical="center"/>
    </xf>
    <xf numFmtId="164" fontId="116" fillId="28" borderId="47" xfId="5" applyFont="1" applyFill="1" applyBorder="1" applyAlignment="1" applyProtection="1">
      <alignment horizontal="center" vertical="center"/>
    </xf>
    <xf numFmtId="164" fontId="116" fillId="28" borderId="48" xfId="5" applyFont="1" applyFill="1" applyBorder="1" applyAlignment="1" applyProtection="1">
      <alignment horizontal="center" vertical="center"/>
    </xf>
    <xf numFmtId="164" fontId="116" fillId="28" borderId="49" xfId="5" applyFont="1" applyFill="1" applyBorder="1" applyAlignment="1" applyProtection="1">
      <alignment horizontal="center" vertical="center"/>
    </xf>
    <xf numFmtId="164" fontId="116" fillId="28" borderId="47" xfId="0" applyNumberFormat="1" applyFont="1" applyFill="1" applyBorder="1" applyAlignment="1">
      <alignment horizontal="center" vertical="center"/>
    </xf>
    <xf numFmtId="164" fontId="116" fillId="28" borderId="48" xfId="0" applyNumberFormat="1" applyFont="1" applyFill="1" applyBorder="1" applyAlignment="1">
      <alignment horizontal="center" vertical="center"/>
    </xf>
    <xf numFmtId="164" fontId="116" fillId="28" borderId="49" xfId="0" applyNumberFormat="1" applyFont="1" applyFill="1" applyBorder="1" applyAlignment="1">
      <alignment horizontal="center" vertical="center"/>
    </xf>
    <xf numFmtId="0" fontId="153" fillId="28" borderId="0" xfId="0" applyFont="1" applyFill="1" applyAlignment="1">
      <alignment horizontal="center" vertical="center" wrapText="1"/>
    </xf>
    <xf numFmtId="0" fontId="162" fillId="26" borderId="0" xfId="0" applyFont="1" applyFill="1" applyAlignment="1">
      <alignment horizontal="center" vertical="center" textRotation="90"/>
    </xf>
    <xf numFmtId="0" fontId="157" fillId="34" borderId="0" xfId="0" applyFont="1" applyFill="1" applyAlignment="1">
      <alignment horizontal="center" vertical="center" wrapText="1"/>
    </xf>
    <xf numFmtId="0" fontId="136" fillId="26" borderId="0" xfId="0" applyFont="1" applyFill="1" applyAlignment="1">
      <alignment horizontal="center" wrapText="1"/>
    </xf>
    <xf numFmtId="164" fontId="0" fillId="13" borderId="26" xfId="0" applyNumberFormat="1" applyFill="1" applyBorder="1" applyAlignment="1">
      <alignment horizontal="center" vertical="center"/>
    </xf>
    <xf numFmtId="164" fontId="0" fillId="13" borderId="27" xfId="0" applyNumberFormat="1" applyFill="1" applyBorder="1" applyAlignment="1">
      <alignment horizontal="center" vertical="center"/>
    </xf>
    <xf numFmtId="164" fontId="0" fillId="13" borderId="28" xfId="0" applyNumberFormat="1" applyFill="1" applyBorder="1" applyAlignment="1">
      <alignment horizontal="center" vertical="center"/>
    </xf>
    <xf numFmtId="9" fontId="0" fillId="3" borderId="0" xfId="1" applyFont="1" applyFill="1" applyBorder="1" applyAlignment="1" applyProtection="1">
      <alignment horizontal="center" vertical="center"/>
    </xf>
    <xf numFmtId="0" fontId="56" fillId="17" borderId="37" xfId="0" applyFont="1" applyFill="1" applyBorder="1" applyAlignment="1">
      <alignment horizontal="center" vertical="center" wrapText="1"/>
    </xf>
    <xf numFmtId="0" fontId="56" fillId="17" borderId="38" xfId="0" applyFont="1" applyFill="1" applyBorder="1" applyAlignment="1">
      <alignment horizontal="center" vertical="center" wrapText="1"/>
    </xf>
    <xf numFmtId="0" fontId="56" fillId="17" borderId="29" xfId="0" applyFont="1" applyFill="1" applyBorder="1" applyAlignment="1">
      <alignment horizontal="center" vertical="center"/>
    </xf>
    <xf numFmtId="0" fontId="56" fillId="17" borderId="41" xfId="0" applyFont="1" applyFill="1" applyBorder="1" applyAlignment="1">
      <alignment horizontal="center" vertical="center"/>
    </xf>
    <xf numFmtId="0" fontId="56" fillId="17" borderId="33" xfId="0" applyFont="1" applyFill="1" applyBorder="1" applyAlignment="1">
      <alignment horizontal="center" vertical="center"/>
    </xf>
    <xf numFmtId="0" fontId="56" fillId="17" borderId="30" xfId="0" applyFont="1" applyFill="1" applyBorder="1" applyAlignment="1">
      <alignment horizontal="center" vertical="center"/>
    </xf>
    <xf numFmtId="0" fontId="56" fillId="17" borderId="0" xfId="0" applyFont="1" applyFill="1" applyAlignment="1">
      <alignment horizontal="center" vertical="center"/>
    </xf>
    <xf numFmtId="0" fontId="56" fillId="17" borderId="36" xfId="0" applyFont="1" applyFill="1" applyBorder="1" applyAlignment="1">
      <alignment horizontal="center" vertical="center"/>
    </xf>
    <xf numFmtId="0" fontId="56" fillId="17" borderId="39" xfId="0" applyFont="1" applyFill="1" applyBorder="1" applyAlignment="1">
      <alignment horizontal="center" vertical="center"/>
    </xf>
    <xf numFmtId="0" fontId="56" fillId="17" borderId="35" xfId="0" applyFont="1" applyFill="1" applyBorder="1" applyAlignment="1">
      <alignment horizontal="center" vertical="center"/>
    </xf>
    <xf numFmtId="0" fontId="5" fillId="17" borderId="26" xfId="0" applyFont="1" applyFill="1" applyBorder="1" applyAlignment="1">
      <alignment horizontal="center" vertical="center" textRotation="90"/>
    </xf>
    <xf numFmtId="0" fontId="5" fillId="17" borderId="30" xfId="0" applyFont="1" applyFill="1" applyBorder="1" applyAlignment="1">
      <alignment horizontal="center" vertical="center" textRotation="90"/>
    </xf>
    <xf numFmtId="0" fontId="5" fillId="17" borderId="27" xfId="0" applyFont="1" applyFill="1" applyBorder="1" applyAlignment="1">
      <alignment horizontal="center" vertical="center" textRotation="90"/>
    </xf>
    <xf numFmtId="0" fontId="5" fillId="17" borderId="28" xfId="0" applyFont="1" applyFill="1" applyBorder="1" applyAlignment="1">
      <alignment horizontal="center" vertical="center" textRotation="90"/>
    </xf>
    <xf numFmtId="0" fontId="25" fillId="17" borderId="41" xfId="0" applyFont="1" applyFill="1" applyBorder="1" applyAlignment="1">
      <alignment horizontal="center" vertical="center"/>
    </xf>
    <xf numFmtId="0" fontId="25" fillId="17" borderId="38" xfId="0" applyFont="1" applyFill="1" applyBorder="1" applyAlignment="1">
      <alignment horizontal="center" vertical="center"/>
    </xf>
    <xf numFmtId="0" fontId="0" fillId="3" borderId="29" xfId="0" applyFill="1" applyBorder="1" applyAlignment="1" applyProtection="1">
      <alignment horizontal="left" vertical="top" wrapText="1" indent="1"/>
      <protection locked="0"/>
    </xf>
    <xf numFmtId="0" fontId="0" fillId="3" borderId="41" xfId="0" applyFill="1" applyBorder="1" applyAlignment="1" applyProtection="1">
      <alignment horizontal="left" vertical="top" wrapText="1" indent="1"/>
      <protection locked="0"/>
    </xf>
    <xf numFmtId="0" fontId="0" fillId="3" borderId="33" xfId="0" applyFill="1" applyBorder="1" applyAlignment="1" applyProtection="1">
      <alignment horizontal="left" vertical="top" wrapText="1" indent="1"/>
      <protection locked="0"/>
    </xf>
    <xf numFmtId="0" fontId="0" fillId="3" borderId="30" xfId="0" applyFill="1" applyBorder="1" applyAlignment="1" applyProtection="1">
      <alignment horizontal="left" vertical="top" wrapText="1" indent="1"/>
      <protection locked="0"/>
    </xf>
    <xf numFmtId="0" fontId="0" fillId="3" borderId="0" xfId="0" applyFill="1" applyAlignment="1" applyProtection="1">
      <alignment horizontal="left" vertical="top" wrapText="1" indent="1"/>
      <protection locked="0"/>
    </xf>
    <xf numFmtId="0" fontId="0" fillId="3" borderId="36" xfId="0" applyFill="1" applyBorder="1" applyAlignment="1" applyProtection="1">
      <alignment horizontal="left" vertical="top" wrapText="1" indent="1"/>
      <protection locked="0"/>
    </xf>
    <xf numFmtId="0" fontId="0" fillId="3" borderId="31" xfId="0" applyFill="1" applyBorder="1" applyAlignment="1" applyProtection="1">
      <alignment horizontal="left" vertical="top" wrapText="1" indent="1"/>
      <protection locked="0"/>
    </xf>
    <xf numFmtId="0" fontId="0" fillId="3" borderId="39" xfId="0" applyFill="1" applyBorder="1" applyAlignment="1" applyProtection="1">
      <alignment horizontal="left" vertical="top" wrapText="1" indent="1"/>
      <protection locked="0"/>
    </xf>
    <xf numFmtId="0" fontId="0" fillId="3" borderId="35" xfId="0" applyFill="1" applyBorder="1" applyAlignment="1" applyProtection="1">
      <alignment horizontal="left" vertical="top" wrapText="1" indent="1"/>
      <protection locked="0"/>
    </xf>
    <xf numFmtId="0" fontId="25" fillId="17" borderId="0" xfId="0" applyFont="1" applyFill="1" applyAlignment="1">
      <alignment horizontal="center" vertical="center"/>
    </xf>
    <xf numFmtId="0" fontId="28" fillId="13" borderId="27" xfId="0" applyFont="1" applyFill="1" applyBorder="1" applyAlignment="1">
      <alignment horizontal="center" vertical="center" wrapText="1"/>
    </xf>
    <xf numFmtId="0" fontId="28" fillId="13" borderId="28" xfId="0" applyFont="1" applyFill="1" applyBorder="1" applyAlignment="1">
      <alignment horizontal="center" vertical="center" wrapText="1"/>
    </xf>
    <xf numFmtId="0" fontId="77" fillId="13" borderId="27" xfId="0" applyFont="1" applyFill="1" applyBorder="1" applyAlignment="1">
      <alignment horizontal="center" vertical="center" wrapText="1"/>
    </xf>
    <xf numFmtId="0" fontId="77" fillId="13" borderId="28" xfId="0" applyFont="1" applyFill="1" applyBorder="1" applyAlignment="1">
      <alignment horizontal="center" vertical="center" wrapText="1"/>
    </xf>
    <xf numFmtId="0" fontId="28" fillId="3" borderId="0" xfId="0" applyFont="1" applyFill="1" applyAlignment="1">
      <alignment horizontal="center" vertical="center" wrapText="1"/>
    </xf>
    <xf numFmtId="0" fontId="37" fillId="3" borderId="2" xfId="0" applyFont="1" applyFill="1" applyBorder="1" applyAlignment="1">
      <alignment horizontal="left" indent="2"/>
    </xf>
    <xf numFmtId="0" fontId="37" fillId="3" borderId="3" xfId="0" applyFont="1" applyFill="1" applyBorder="1" applyAlignment="1">
      <alignment horizontal="left" indent="2"/>
    </xf>
    <xf numFmtId="0" fontId="37" fillId="3" borderId="2" xfId="0" applyFont="1" applyFill="1" applyBorder="1" applyAlignment="1" applyProtection="1">
      <alignment horizontal="left" indent="2"/>
      <protection locked="0"/>
    </xf>
    <xf numFmtId="0" fontId="37" fillId="3" borderId="3" xfId="0" applyFont="1" applyFill="1" applyBorder="1" applyAlignment="1" applyProtection="1">
      <alignment horizontal="left" indent="2"/>
      <protection locked="0"/>
    </xf>
    <xf numFmtId="0" fontId="37" fillId="3" borderId="17" xfId="0" applyFont="1" applyFill="1" applyBorder="1" applyAlignment="1" applyProtection="1">
      <alignment horizontal="left" indent="2"/>
      <protection locked="0"/>
    </xf>
    <xf numFmtId="0" fontId="45" fillId="15" borderId="37" xfId="0" applyFont="1" applyFill="1" applyBorder="1" applyAlignment="1">
      <alignment horizontal="center" vertical="center" wrapText="1"/>
    </xf>
    <xf numFmtId="0" fontId="45" fillId="15" borderId="38" xfId="0" applyFont="1" applyFill="1" applyBorder="1" applyAlignment="1">
      <alignment horizontal="center" vertical="center" wrapText="1"/>
    </xf>
    <xf numFmtId="0" fontId="45" fillId="15" borderId="34" xfId="0" applyFont="1" applyFill="1" applyBorder="1" applyAlignment="1">
      <alignment horizontal="center" vertical="center" wrapText="1"/>
    </xf>
    <xf numFmtId="0" fontId="45" fillId="15" borderId="29" xfId="0" applyFont="1" applyFill="1" applyBorder="1" applyAlignment="1">
      <alignment horizontal="center" vertical="center"/>
    </xf>
    <xf numFmtId="0" fontId="45" fillId="15" borderId="41" xfId="0" applyFont="1" applyFill="1" applyBorder="1" applyAlignment="1">
      <alignment horizontal="center" vertical="center"/>
    </xf>
    <xf numFmtId="0" fontId="45" fillId="15" borderId="33" xfId="0" applyFont="1" applyFill="1" applyBorder="1" applyAlignment="1">
      <alignment horizontal="center" vertical="center"/>
    </xf>
    <xf numFmtId="0" fontId="45" fillId="15" borderId="30" xfId="0" applyFont="1" applyFill="1" applyBorder="1" applyAlignment="1">
      <alignment horizontal="center" vertical="center"/>
    </xf>
    <xf numFmtId="0" fontId="45" fillId="15" borderId="0" xfId="0" applyFont="1" applyFill="1" applyAlignment="1">
      <alignment horizontal="center" vertical="center"/>
    </xf>
    <xf numFmtId="0" fontId="45" fillId="15" borderId="36" xfId="0" applyFont="1" applyFill="1" applyBorder="1" applyAlignment="1">
      <alignment horizontal="center" vertical="center"/>
    </xf>
    <xf numFmtId="0" fontId="45" fillId="15" borderId="31" xfId="0" applyFont="1" applyFill="1" applyBorder="1" applyAlignment="1">
      <alignment horizontal="center" vertical="center"/>
    </xf>
    <xf numFmtId="0" fontId="45" fillId="15" borderId="39" xfId="0" applyFont="1" applyFill="1" applyBorder="1" applyAlignment="1">
      <alignment horizontal="center" vertical="center"/>
    </xf>
    <xf numFmtId="0" fontId="45" fillId="15" borderId="35" xfId="0" applyFont="1" applyFill="1" applyBorder="1" applyAlignment="1">
      <alignment horizontal="center" vertical="center"/>
    </xf>
    <xf numFmtId="0" fontId="9" fillId="15" borderId="29" xfId="0" applyFont="1" applyFill="1" applyBorder="1" applyAlignment="1">
      <alignment horizontal="center" vertical="center" textRotation="90"/>
    </xf>
    <xf numFmtId="0" fontId="9" fillId="15" borderId="27" xfId="0" applyFont="1" applyFill="1" applyBorder="1" applyAlignment="1">
      <alignment horizontal="center" vertical="center" textRotation="90"/>
    </xf>
    <xf numFmtId="0" fontId="9" fillId="15" borderId="30" xfId="0" applyFont="1" applyFill="1" applyBorder="1" applyAlignment="1">
      <alignment horizontal="center" vertical="center" textRotation="90"/>
    </xf>
    <xf numFmtId="0" fontId="9" fillId="15" borderId="28" xfId="0" applyFont="1" applyFill="1" applyBorder="1" applyAlignment="1">
      <alignment horizontal="center" vertical="center" textRotation="90"/>
    </xf>
    <xf numFmtId="0" fontId="45" fillId="16" borderId="37" xfId="0" applyFont="1" applyFill="1" applyBorder="1" applyAlignment="1">
      <alignment horizontal="center" vertical="center"/>
    </xf>
    <xf numFmtId="0" fontId="45" fillId="16" borderId="38" xfId="0" applyFont="1" applyFill="1" applyBorder="1" applyAlignment="1">
      <alignment horizontal="center" vertical="center"/>
    </xf>
    <xf numFmtId="0" fontId="45" fillId="16" borderId="34" xfId="0" applyFont="1" applyFill="1" applyBorder="1" applyAlignment="1">
      <alignment horizontal="center" vertical="center"/>
    </xf>
    <xf numFmtId="0" fontId="9" fillId="16" borderId="31" xfId="0" applyFont="1" applyFill="1" applyBorder="1" applyAlignment="1">
      <alignment horizontal="center" vertical="center"/>
    </xf>
    <xf numFmtId="0" fontId="9" fillId="16" borderId="38" xfId="0" applyFont="1" applyFill="1" applyBorder="1" applyAlignment="1">
      <alignment horizontal="center" vertical="center"/>
    </xf>
    <xf numFmtId="0" fontId="9" fillId="16" borderId="34" xfId="0" applyFont="1" applyFill="1" applyBorder="1" applyAlignment="1">
      <alignment horizontal="center" vertical="center"/>
    </xf>
    <xf numFmtId="0" fontId="28" fillId="13" borderId="26" xfId="0" applyFont="1" applyFill="1" applyBorder="1" applyAlignment="1">
      <alignment horizontal="center" vertical="center" wrapText="1"/>
    </xf>
    <xf numFmtId="0" fontId="28" fillId="13" borderId="36" xfId="0" applyFont="1" applyFill="1" applyBorder="1" applyAlignment="1">
      <alignment horizontal="center" vertical="center" wrapText="1"/>
    </xf>
    <xf numFmtId="0" fontId="28" fillId="13" borderId="35" xfId="0" applyFont="1" applyFill="1" applyBorder="1" applyAlignment="1">
      <alignment horizontal="center" vertical="center" wrapText="1"/>
    </xf>
    <xf numFmtId="164" fontId="0" fillId="13" borderId="33" xfId="0" applyNumberFormat="1" applyFill="1" applyBorder="1" applyAlignment="1">
      <alignment horizontal="center" vertical="center"/>
    </xf>
    <xf numFmtId="0" fontId="0" fillId="13" borderId="36" xfId="0" applyFill="1" applyBorder="1" applyAlignment="1">
      <alignment horizontal="center" vertical="center"/>
    </xf>
    <xf numFmtId="0" fontId="0" fillId="13" borderId="35" xfId="0" applyFill="1" applyBorder="1" applyAlignment="1">
      <alignment horizontal="center" vertical="center"/>
    </xf>
    <xf numFmtId="0" fontId="0" fillId="13" borderId="27" xfId="0" applyFill="1" applyBorder="1" applyAlignment="1">
      <alignment horizontal="center" vertical="center"/>
    </xf>
    <xf numFmtId="0" fontId="0" fillId="13" borderId="28" xfId="0" applyFill="1" applyBorder="1" applyAlignment="1">
      <alignment horizontal="center" vertical="center"/>
    </xf>
    <xf numFmtId="9" fontId="0" fillId="13" borderId="26" xfId="0" applyNumberFormat="1" applyFill="1" applyBorder="1" applyAlignment="1">
      <alignment horizontal="center" vertical="center"/>
    </xf>
    <xf numFmtId="0" fontId="37" fillId="3" borderId="5" xfId="0" applyFont="1" applyFill="1" applyBorder="1" applyAlignment="1" applyProtection="1">
      <alignment horizontal="left" indent="2"/>
      <protection locked="0"/>
    </xf>
    <xf numFmtId="0" fontId="37" fillId="3" borderId="4" xfId="0" applyFont="1" applyFill="1" applyBorder="1" applyAlignment="1" applyProtection="1">
      <alignment horizontal="left" indent="2"/>
      <protection locked="0"/>
    </xf>
    <xf numFmtId="0" fontId="37" fillId="3" borderId="6" xfId="0" applyFont="1" applyFill="1" applyBorder="1" applyAlignment="1" applyProtection="1">
      <alignment horizontal="left" indent="2"/>
      <protection locked="0"/>
    </xf>
    <xf numFmtId="0" fontId="0" fillId="16" borderId="29" xfId="0" applyFill="1" applyBorder="1" applyAlignment="1">
      <alignment horizontal="center"/>
    </xf>
    <xf numFmtId="0" fontId="0" fillId="16" borderId="41" xfId="0" applyFill="1" applyBorder="1" applyAlignment="1">
      <alignment horizontal="center"/>
    </xf>
    <xf numFmtId="0" fontId="0" fillId="16" borderId="33" xfId="0" applyFill="1" applyBorder="1" applyAlignment="1">
      <alignment horizontal="center"/>
    </xf>
    <xf numFmtId="0" fontId="0" fillId="16" borderId="30" xfId="0" applyFill="1" applyBorder="1" applyAlignment="1">
      <alignment horizontal="center"/>
    </xf>
    <xf numFmtId="0" fontId="0" fillId="16" borderId="0" xfId="0" applyFill="1" applyAlignment="1">
      <alignment horizontal="center"/>
    </xf>
    <xf numFmtId="0" fontId="0" fillId="16" borderId="36" xfId="0" applyFill="1" applyBorder="1" applyAlignment="1">
      <alignment horizontal="center"/>
    </xf>
    <xf numFmtId="0" fontId="0" fillId="16" borderId="31" xfId="0" applyFill="1" applyBorder="1" applyAlignment="1">
      <alignment horizontal="center"/>
    </xf>
    <xf numFmtId="0" fontId="0" fillId="16" borderId="39" xfId="0" applyFill="1" applyBorder="1" applyAlignment="1">
      <alignment horizontal="center"/>
    </xf>
    <xf numFmtId="0" fontId="0" fillId="16" borderId="35" xfId="0" applyFill="1" applyBorder="1" applyAlignment="1">
      <alignment horizontal="center"/>
    </xf>
    <xf numFmtId="0" fontId="42" fillId="16" borderId="29" xfId="0" applyFont="1" applyFill="1" applyBorder="1" applyAlignment="1">
      <alignment horizontal="center" vertical="center" wrapText="1"/>
    </xf>
    <xf numFmtId="0" fontId="42" fillId="16" borderId="41" xfId="0" applyFont="1" applyFill="1" applyBorder="1" applyAlignment="1">
      <alignment horizontal="center" vertical="center" wrapText="1"/>
    </xf>
    <xf numFmtId="0" fontId="42" fillId="16" borderId="33" xfId="0" applyFont="1" applyFill="1" applyBorder="1" applyAlignment="1">
      <alignment horizontal="center" vertical="center" wrapText="1"/>
    </xf>
    <xf numFmtId="0" fontId="42" fillId="16" borderId="30" xfId="0" applyFont="1" applyFill="1" applyBorder="1" applyAlignment="1">
      <alignment horizontal="center" vertical="center" wrapText="1"/>
    </xf>
    <xf numFmtId="0" fontId="42" fillId="16" borderId="0" xfId="0" applyFont="1" applyFill="1" applyAlignment="1">
      <alignment horizontal="center" vertical="center" wrapText="1"/>
    </xf>
    <xf numFmtId="0" fontId="42" fillId="16" borderId="36" xfId="0" applyFont="1" applyFill="1" applyBorder="1" applyAlignment="1">
      <alignment horizontal="center" vertical="center" wrapText="1"/>
    </xf>
    <xf numFmtId="0" fontId="42" fillId="16" borderId="31" xfId="0" applyFont="1" applyFill="1" applyBorder="1" applyAlignment="1">
      <alignment horizontal="center" vertical="center" wrapText="1"/>
    </xf>
    <xf numFmtId="0" fontId="42" fillId="16" borderId="39" xfId="0" applyFont="1" applyFill="1" applyBorder="1" applyAlignment="1">
      <alignment horizontal="center" vertical="center" wrapText="1"/>
    </xf>
    <xf numFmtId="0" fontId="42" fillId="16" borderId="35" xfId="0" applyFont="1" applyFill="1" applyBorder="1" applyAlignment="1">
      <alignment horizontal="center" vertical="center" wrapText="1"/>
    </xf>
    <xf numFmtId="0" fontId="17" fillId="12" borderId="38" xfId="0" applyFont="1" applyFill="1" applyBorder="1" applyAlignment="1">
      <alignment horizontal="center" vertical="center"/>
    </xf>
    <xf numFmtId="0" fontId="17" fillId="12" borderId="34" xfId="0" applyFont="1" applyFill="1" applyBorder="1" applyAlignment="1">
      <alignment horizontal="center" vertical="center"/>
    </xf>
    <xf numFmtId="0" fontId="17" fillId="12" borderId="37" xfId="0" applyFont="1" applyFill="1" applyBorder="1" applyAlignment="1">
      <alignment horizontal="left" wrapText="1"/>
    </xf>
    <xf numFmtId="0" fontId="17" fillId="12" borderId="38" xfId="0" applyFont="1" applyFill="1" applyBorder="1" applyAlignment="1">
      <alignment horizontal="left" wrapText="1"/>
    </xf>
    <xf numFmtId="0" fontId="17" fillId="12" borderId="34" xfId="0" applyFont="1" applyFill="1" applyBorder="1" applyAlignment="1">
      <alignment horizontal="left" wrapText="1"/>
    </xf>
    <xf numFmtId="164" fontId="70" fillId="19" borderId="39" xfId="0" applyNumberFormat="1" applyFont="1" applyFill="1" applyBorder="1" applyAlignment="1">
      <alignment horizontal="center"/>
    </xf>
    <xf numFmtId="164" fontId="70" fillId="19" borderId="35" xfId="0" applyNumberFormat="1" applyFont="1" applyFill="1" applyBorder="1" applyAlignment="1">
      <alignment horizontal="center"/>
    </xf>
    <xf numFmtId="164" fontId="70" fillId="19" borderId="31" xfId="0" applyNumberFormat="1" applyFont="1" applyFill="1" applyBorder="1" applyAlignment="1">
      <alignment horizontal="center"/>
    </xf>
    <xf numFmtId="0" fontId="78" fillId="12" borderId="41" xfId="0" applyFont="1" applyFill="1" applyBorder="1" applyAlignment="1">
      <alignment horizontal="center" vertical="center"/>
    </xf>
    <xf numFmtId="0" fontId="32" fillId="12" borderId="7" xfId="0" applyFont="1" applyFill="1" applyBorder="1" applyAlignment="1">
      <alignment horizontal="left" wrapText="1" indent="1"/>
    </xf>
    <xf numFmtId="0" fontId="32" fillId="12" borderId="0" xfId="0" applyFont="1" applyFill="1" applyAlignment="1">
      <alignment horizontal="left" wrapText="1" indent="1"/>
    </xf>
    <xf numFmtId="0" fontId="14" fillId="5" borderId="6"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3" xfId="0" applyFont="1" applyFill="1" applyBorder="1" applyAlignment="1">
      <alignment horizontal="center" vertical="center" wrapText="1"/>
    </xf>
    <xf numFmtId="0" fontId="0" fillId="3" borderId="18" xfId="0" applyFill="1" applyBorder="1" applyAlignment="1">
      <alignment horizontal="left" vertical="top" wrapText="1" indent="1"/>
    </xf>
    <xf numFmtId="0" fontId="0" fillId="3" borderId="4" xfId="0" applyFill="1" applyBorder="1" applyAlignment="1">
      <alignment horizontal="left" vertical="top" wrapText="1" indent="1"/>
    </xf>
    <xf numFmtId="0" fontId="0" fillId="3" borderId="6" xfId="0" applyFill="1" applyBorder="1" applyAlignment="1">
      <alignment horizontal="left" vertical="top" wrapText="1" indent="1"/>
    </xf>
    <xf numFmtId="0" fontId="0" fillId="3" borderId="19" xfId="0" applyFill="1" applyBorder="1" applyAlignment="1">
      <alignment horizontal="left" vertical="top" wrapText="1" indent="1"/>
    </xf>
    <xf numFmtId="0" fontId="0" fillId="3" borderId="0" xfId="0" applyFill="1" applyAlignment="1">
      <alignment horizontal="left" vertical="top" wrapText="1" indent="1"/>
    </xf>
    <xf numFmtId="0" fontId="0" fillId="3" borderId="1" xfId="0" applyFill="1" applyBorder="1" applyAlignment="1">
      <alignment horizontal="left" vertical="top" wrapText="1" indent="1"/>
    </xf>
    <xf numFmtId="0" fontId="0" fillId="3" borderId="24" xfId="0" applyFill="1" applyBorder="1" applyAlignment="1">
      <alignment horizontal="left" vertical="top" wrapText="1" indent="1"/>
    </xf>
    <xf numFmtId="0" fontId="0" fillId="3" borderId="3" xfId="0" applyFill="1" applyBorder="1" applyAlignment="1">
      <alignment horizontal="left" vertical="top" wrapText="1" indent="1"/>
    </xf>
    <xf numFmtId="0" fontId="0" fillId="3" borderId="17" xfId="0" applyFill="1" applyBorder="1" applyAlignment="1">
      <alignment horizontal="left" vertical="top" wrapText="1" indent="1"/>
    </xf>
    <xf numFmtId="164" fontId="0" fillId="13" borderId="13" xfId="0" applyNumberFormat="1" applyFill="1" applyBorder="1" applyAlignment="1">
      <alignment horizontal="center" vertical="center"/>
    </xf>
    <xf numFmtId="164" fontId="0" fillId="13" borderId="14" xfId="0" applyNumberFormat="1" applyFill="1" applyBorder="1" applyAlignment="1">
      <alignment horizontal="center" vertical="center"/>
    </xf>
    <xf numFmtId="0" fontId="0" fillId="13" borderId="13" xfId="1" applyNumberFormat="1" applyFont="1" applyFill="1" applyBorder="1" applyAlignment="1">
      <alignment horizontal="center" vertical="center"/>
    </xf>
    <xf numFmtId="0" fontId="0" fillId="13" borderId="14" xfId="1" applyNumberFormat="1" applyFont="1" applyFill="1" applyBorder="1" applyAlignment="1">
      <alignment horizontal="center" vertical="center"/>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0" xfId="0" applyFont="1" applyFill="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35" fillId="11" borderId="7" xfId="0" applyFont="1" applyFill="1" applyBorder="1" applyAlignment="1">
      <alignment horizontal="center" vertical="center" wrapText="1"/>
    </xf>
    <xf numFmtId="0" fontId="35" fillId="11" borderId="21" xfId="0" applyFont="1" applyFill="1" applyBorder="1" applyAlignment="1">
      <alignment horizontal="center" vertical="center" wrapText="1"/>
    </xf>
    <xf numFmtId="0" fontId="14" fillId="9" borderId="0" xfId="0" applyFont="1" applyFill="1" applyAlignment="1">
      <alignment horizontal="center" vertical="center" wrapText="1"/>
    </xf>
    <xf numFmtId="0" fontId="14" fillId="9" borderId="3" xfId="0" applyFont="1" applyFill="1" applyBorder="1" applyAlignment="1">
      <alignment horizontal="center" vertical="center" wrapText="1"/>
    </xf>
    <xf numFmtId="0" fontId="35" fillId="14" borderId="7" xfId="0" applyFont="1" applyFill="1" applyBorder="1" applyAlignment="1">
      <alignment horizontal="center" vertical="center" wrapText="1"/>
    </xf>
    <xf numFmtId="0" fontId="35" fillId="14" borderId="21" xfId="0" applyFont="1" applyFill="1" applyBorder="1" applyAlignment="1">
      <alignment horizontal="center" vertical="center" wrapText="1"/>
    </xf>
    <xf numFmtId="0" fontId="35" fillId="11" borderId="5" xfId="0" applyFont="1" applyFill="1" applyBorder="1" applyAlignment="1">
      <alignment horizontal="center" vertical="center" wrapText="1"/>
    </xf>
    <xf numFmtId="0" fontId="35" fillId="11" borderId="23"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5" fillId="6" borderId="9" xfId="0" applyFont="1" applyFill="1" applyBorder="1" applyAlignment="1">
      <alignment horizontal="center" vertical="center" textRotation="90"/>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17" xfId="0" applyFont="1" applyFill="1" applyBorder="1" applyAlignment="1">
      <alignment horizontal="center" vertical="center"/>
    </xf>
    <xf numFmtId="0" fontId="14" fillId="9" borderId="6"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35" fillId="14" borderId="5" xfId="0" applyFont="1" applyFill="1" applyBorder="1" applyAlignment="1">
      <alignment horizontal="center" vertical="center" wrapText="1"/>
    </xf>
    <xf numFmtId="0" fontId="35" fillId="14" borderId="23" xfId="0" applyFont="1" applyFill="1" applyBorder="1" applyAlignment="1">
      <alignment horizontal="center" vertical="center" wrapText="1"/>
    </xf>
    <xf numFmtId="0" fontId="14" fillId="9" borderId="17" xfId="0" applyFont="1" applyFill="1" applyBorder="1" applyAlignment="1">
      <alignment horizontal="center" vertical="center" wrapText="1"/>
    </xf>
    <xf numFmtId="0" fontId="42" fillId="12" borderId="0" xfId="0" applyFont="1" applyFill="1" applyAlignment="1">
      <alignment horizontal="left" wrapText="1"/>
    </xf>
    <xf numFmtId="0" fontId="16" fillId="12" borderId="0" xfId="0" applyFont="1" applyFill="1" applyAlignment="1">
      <alignment horizontal="left" wrapText="1"/>
    </xf>
    <xf numFmtId="0" fontId="27" fillId="4" borderId="5"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9" fillId="4" borderId="9" xfId="0" applyFont="1" applyFill="1" applyBorder="1" applyAlignment="1">
      <alignment horizontal="center" vertical="center" textRotation="90"/>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17" xfId="0" applyFont="1" applyFill="1" applyBorder="1" applyAlignment="1">
      <alignment horizontal="center" vertical="center"/>
    </xf>
    <xf numFmtId="9" fontId="0" fillId="13" borderId="13" xfId="1" applyFont="1" applyFill="1" applyBorder="1" applyAlignment="1">
      <alignment horizontal="center" vertical="center"/>
    </xf>
    <xf numFmtId="9" fontId="0" fillId="13" borderId="14" xfId="1" applyFont="1" applyFill="1" applyBorder="1" applyAlignment="1">
      <alignment horizontal="center" vertical="center"/>
    </xf>
    <xf numFmtId="0" fontId="33" fillId="12" borderId="0" xfId="0" applyFont="1" applyFill="1" applyAlignment="1">
      <alignment horizontal="left" wrapText="1"/>
    </xf>
  </cellXfs>
  <cellStyles count="6">
    <cellStyle name="Monétaire" xfId="5" builtinId="4"/>
    <cellStyle name="Monétaire 2" xfId="3" xr:uid="{1DE48DE2-5854-B641-A436-B57E0C4F72E4}"/>
    <cellStyle name="Normal" xfId="0" builtinId="0"/>
    <cellStyle name="Normal 2" xfId="2" xr:uid="{B8282AB3-6780-F948-940D-8D06B0CCBAC7}"/>
    <cellStyle name="Pourcentage" xfId="1" builtinId="5"/>
    <cellStyle name="Pourcentage 2" xfId="4" xr:uid="{296F2195-0C41-AE4C-90BB-9C491FDCA7C3}"/>
  </cellStyles>
  <dxfs count="55">
    <dxf>
      <font>
        <b/>
        <i val="0"/>
        <color rgb="FFFF0000"/>
      </font>
      <fill>
        <patternFill patternType="solid">
          <fgColor indexed="64"/>
          <bgColor rgb="FFFFFF00"/>
        </patternFill>
      </fill>
    </dxf>
    <dxf>
      <font>
        <b/>
        <i val="0"/>
        <color rgb="FFFF0000"/>
      </font>
      <fill>
        <patternFill patternType="solid">
          <fgColor indexed="64"/>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0000"/>
      </font>
      <fill>
        <patternFill patternType="solid">
          <fgColor indexed="64"/>
          <bgColor rgb="FFFF0000"/>
        </patternFill>
      </fill>
    </dxf>
    <dxf>
      <font>
        <b/>
        <i val="0"/>
        <color rgb="FF000000"/>
      </font>
    </dxf>
    <dxf>
      <font>
        <b val="0"/>
        <i/>
        <strike val="0"/>
        <u val="none"/>
        <color rgb="FFFF0000"/>
      </font>
      <numFmt numFmtId="0" formatCode="General"/>
      <fill>
        <patternFill patternType="solid"/>
      </fill>
    </dxf>
    <dxf>
      <font>
        <b/>
        <i val="0"/>
        <color rgb="FF000000"/>
      </font>
    </dxf>
    <dxf>
      <font>
        <b val="0"/>
        <i val="0"/>
        <color rgb="FFFF0000"/>
      </font>
    </dxf>
    <dxf>
      <font>
        <color rgb="FF000000"/>
      </font>
      <fill>
        <patternFill patternType="solid">
          <fgColor indexed="64"/>
          <bgColor rgb="FFFF0000"/>
        </patternFill>
      </fill>
    </dxf>
    <dxf>
      <font>
        <b/>
        <i val="0"/>
        <color rgb="FF000000"/>
      </font>
    </dxf>
    <dxf>
      <font>
        <b val="0"/>
        <i/>
        <strike val="0"/>
        <u val="none"/>
        <color rgb="FFFF0000"/>
      </font>
      <numFmt numFmtId="0" formatCode="General"/>
      <fill>
        <patternFill patternType="solid"/>
      </fill>
    </dxf>
    <dxf>
      <font>
        <b/>
        <i val="0"/>
        <color rgb="FF000000"/>
      </font>
    </dxf>
    <dxf>
      <font>
        <b val="0"/>
        <i val="0"/>
        <color rgb="FFFF0000"/>
      </font>
    </dxf>
    <dxf>
      <font>
        <color rgb="FF000000"/>
      </font>
      <fill>
        <patternFill patternType="solid">
          <fgColor indexed="64"/>
          <bgColor rgb="FFFF0000"/>
        </patternFill>
      </fill>
    </dxf>
    <dxf>
      <font>
        <b/>
        <i val="0"/>
        <color rgb="FF000000"/>
      </font>
    </dxf>
    <dxf>
      <font>
        <b val="0"/>
        <i/>
        <strike val="0"/>
        <u val="none"/>
        <color rgb="FFFF0000"/>
      </font>
      <numFmt numFmtId="0" formatCode="General"/>
      <fill>
        <patternFill patternType="solid"/>
      </fill>
    </dxf>
    <dxf>
      <font>
        <b/>
        <i val="0"/>
        <color rgb="FF000000"/>
      </font>
    </dxf>
    <dxf>
      <font>
        <b val="0"/>
        <i val="0"/>
        <color rgb="FFFF0000"/>
      </font>
    </dxf>
    <dxf>
      <font>
        <color rgb="FF000000"/>
      </font>
      <fill>
        <patternFill patternType="solid">
          <fgColor indexed="64"/>
          <bgColor rgb="FFFF0000"/>
        </patternFill>
      </fill>
    </dxf>
    <dxf>
      <font>
        <b/>
        <i val="0"/>
        <color rgb="FF000000"/>
      </font>
    </dxf>
    <dxf>
      <font>
        <b val="0"/>
        <i/>
        <strike val="0"/>
        <u val="none"/>
        <color rgb="FFFF0000"/>
      </font>
      <numFmt numFmtId="0" formatCode="General"/>
      <fill>
        <patternFill patternType="solid"/>
      </fill>
    </dxf>
    <dxf>
      <font>
        <b/>
        <i val="0"/>
        <color rgb="FF000000"/>
      </font>
    </dxf>
    <dxf>
      <font>
        <b val="0"/>
        <i val="0"/>
        <color rgb="FFFF0000"/>
      </font>
    </dxf>
    <dxf>
      <font>
        <color rgb="FF000000"/>
      </font>
      <fill>
        <patternFill patternType="solid">
          <fgColor indexed="64"/>
          <bgColor rgb="FFFF0000"/>
        </patternFill>
      </fill>
    </dxf>
    <dxf>
      <font>
        <b/>
        <i val="0"/>
        <color rgb="FF000000"/>
      </font>
    </dxf>
    <dxf>
      <font>
        <b val="0"/>
        <i/>
        <strike val="0"/>
        <u val="none"/>
        <color rgb="FFFF0000"/>
      </font>
      <numFmt numFmtId="0" formatCode="General"/>
      <fill>
        <patternFill patternType="solid"/>
      </fill>
    </dxf>
    <dxf>
      <font>
        <b/>
        <i val="0"/>
        <color rgb="FF000000"/>
      </font>
    </dxf>
    <dxf>
      <font>
        <b val="0"/>
        <i val="0"/>
        <color rgb="FFFF0000"/>
      </font>
    </dxf>
    <dxf>
      <font>
        <color rgb="FF000000"/>
      </font>
      <fill>
        <patternFill patternType="solid">
          <fgColor indexed="64"/>
          <bgColor rgb="FFFF0000"/>
        </patternFill>
      </fill>
    </dxf>
    <dxf>
      <font>
        <b/>
        <i val="0"/>
        <color rgb="FF000000"/>
      </font>
    </dxf>
    <dxf>
      <font>
        <b val="0"/>
        <i/>
        <strike val="0"/>
        <u val="none"/>
        <color rgb="FFFF0000"/>
      </font>
      <numFmt numFmtId="0" formatCode="General"/>
      <fill>
        <patternFill patternType="solid"/>
      </fill>
    </dxf>
    <dxf>
      <font>
        <b/>
        <i val="0"/>
        <color rgb="FF000000"/>
      </font>
    </dxf>
    <dxf>
      <font>
        <b val="0"/>
        <i val="0"/>
        <color rgb="FFFF0000"/>
      </font>
    </dxf>
    <dxf>
      <font>
        <color rgb="FF000000"/>
      </font>
      <fill>
        <patternFill patternType="solid">
          <fgColor indexed="64"/>
          <bgColor rgb="FFFF0000"/>
        </patternFill>
      </fill>
    </dxf>
    <dxf>
      <font>
        <b/>
        <i val="0"/>
        <color rgb="FF000000"/>
      </font>
    </dxf>
    <dxf>
      <font>
        <b val="0"/>
        <i/>
        <strike val="0"/>
        <u val="none"/>
        <color rgb="FFFF0000"/>
      </font>
      <numFmt numFmtId="0" formatCode="General"/>
      <fill>
        <patternFill patternType="solid"/>
      </fill>
    </dxf>
    <dxf>
      <font>
        <b/>
        <i val="0"/>
        <color rgb="FF000000"/>
      </font>
    </dxf>
    <dxf>
      <font>
        <b val="0"/>
        <i val="0"/>
        <color rgb="FFFF0000"/>
      </font>
    </dxf>
    <dxf>
      <font>
        <color rgb="FF000000"/>
      </font>
      <fill>
        <patternFill patternType="solid">
          <fgColor indexed="64"/>
          <bgColor rgb="FFFF0000"/>
        </patternFill>
      </fill>
    </dxf>
    <dxf>
      <font>
        <b/>
        <i val="0"/>
        <color rgb="FF000000"/>
      </font>
    </dxf>
    <dxf>
      <font>
        <b val="0"/>
        <i/>
        <strike val="0"/>
        <u val="none"/>
        <color rgb="FFFF0000"/>
      </font>
      <numFmt numFmtId="0" formatCode="General"/>
      <fill>
        <patternFill patternType="solid"/>
      </fill>
    </dxf>
    <dxf>
      <font>
        <b/>
        <i val="0"/>
        <color rgb="FF000000"/>
      </font>
    </dxf>
    <dxf>
      <font>
        <b val="0"/>
        <i val="0"/>
        <color rgb="FFFF0000"/>
      </font>
    </dxf>
    <dxf>
      <font>
        <color rgb="FF000000"/>
      </font>
      <fill>
        <patternFill patternType="solid">
          <fgColor indexed="64"/>
          <bgColor rgb="FFFF0000"/>
        </patternFill>
      </fill>
    </dxf>
    <dxf>
      <font>
        <b/>
        <i val="0"/>
        <color rgb="FF000000"/>
      </font>
    </dxf>
    <dxf>
      <font>
        <b val="0"/>
        <i/>
        <strike val="0"/>
        <u val="none"/>
        <color rgb="FFFF0000"/>
      </font>
      <numFmt numFmtId="0" formatCode="General"/>
      <fill>
        <patternFill patternType="solid"/>
      </fill>
    </dxf>
    <dxf>
      <font>
        <b/>
        <i val="0"/>
        <color rgb="FF000000"/>
      </font>
    </dxf>
    <dxf>
      <font>
        <b val="0"/>
        <i val="0"/>
        <color rgb="FFFF0000"/>
      </font>
    </dxf>
    <dxf>
      <font>
        <color rgb="FF000000"/>
      </font>
      <fill>
        <patternFill patternType="solid">
          <fgColor indexed="64"/>
          <bgColor rgb="FFFF0000"/>
        </patternFill>
      </fill>
    </dxf>
    <dxf>
      <font>
        <b/>
        <i val="0"/>
        <color rgb="FF000000"/>
      </font>
    </dxf>
    <dxf>
      <font>
        <b val="0"/>
        <i/>
        <strike val="0"/>
        <u val="none"/>
        <color rgb="FFFF0000"/>
      </font>
      <numFmt numFmtId="0" formatCode="General"/>
      <fill>
        <patternFill patternType="solid"/>
      </fill>
    </dxf>
    <dxf>
      <font>
        <b/>
        <i val="0"/>
        <color rgb="FF000000"/>
      </font>
    </dxf>
    <dxf>
      <font>
        <b val="0"/>
        <i val="0"/>
        <color rgb="FFFF0000"/>
      </font>
    </dxf>
  </dxfs>
  <tableStyles count="0" defaultTableStyle="TableStyleMedium2" defaultPivotStyle="PivotStyleLight16"/>
  <colors>
    <mruColors>
      <color rgb="FFF4F4DF"/>
      <color rgb="FF019777"/>
      <color rgb="FF017E51"/>
      <color rgb="FFB2C400"/>
      <color rgb="FFB5E6A2"/>
      <color rgb="FF00B050"/>
      <color rgb="FFD0D174"/>
      <color rgb="FF3A6556"/>
      <color rgb="FFE8E8E8"/>
      <color rgb="FF00B1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824958</xdr:colOff>
      <xdr:row>19</xdr:row>
      <xdr:rowOff>65126</xdr:rowOff>
    </xdr:from>
    <xdr:to>
      <xdr:col>8</xdr:col>
      <xdr:colOff>379914</xdr:colOff>
      <xdr:row>99</xdr:row>
      <xdr:rowOff>1685636</xdr:rowOff>
    </xdr:to>
    <xdr:sp macro="" textlink="">
      <xdr:nvSpPr>
        <xdr:cNvPr id="3" name="ZoneTexte 2">
          <a:extLst>
            <a:ext uri="{FF2B5EF4-FFF2-40B4-BE49-F238E27FC236}">
              <a16:creationId xmlns:a16="http://schemas.microsoft.com/office/drawing/2014/main" id="{21F48EED-4B28-C2C7-4740-705B768B5605}"/>
            </a:ext>
          </a:extLst>
        </xdr:cNvPr>
        <xdr:cNvSpPr txBox="1"/>
      </xdr:nvSpPr>
      <xdr:spPr>
        <a:xfrm>
          <a:off x="2118049" y="6265035"/>
          <a:ext cx="10419229" cy="23233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spcBef>
              <a:spcPts val="1200"/>
            </a:spcBef>
          </a:pPr>
          <a:endParaRPr lang="fr-CA" sz="3200" b="1" i="0">
            <a:latin typeface="Lexend Deca SemiBold" pitchFamily="2" charset="77"/>
          </a:endParaRPr>
        </a:p>
        <a:p>
          <a:pPr lvl="1">
            <a:spcBef>
              <a:spcPts val="0"/>
            </a:spcBef>
          </a:pPr>
          <a:r>
            <a:rPr lang="fr-CA" sz="3200" b="1" i="0">
              <a:solidFill>
                <a:srgbClr val="019777"/>
              </a:solidFill>
              <a:latin typeface="Lexend Deca SemiBold" pitchFamily="2" charset="77"/>
            </a:rPr>
            <a:t>Instructions d’utilisation</a:t>
          </a:r>
          <a:endParaRPr lang="fr-CA" sz="1100" b="1">
            <a:latin typeface="Lexend Deca Black" pitchFamily="2" charset="77"/>
          </a:endParaRPr>
        </a:p>
        <a:p>
          <a:pPr lvl="1"/>
          <a:r>
            <a:rPr lang="fr-CA" sz="1600" b="0" i="0">
              <a:solidFill>
                <a:schemeClr val="tx1"/>
              </a:solidFill>
              <a:latin typeface="Lexend Deca Medium" pitchFamily="2" charset="77"/>
            </a:rPr>
            <a:t>Grille</a:t>
          </a:r>
          <a:r>
            <a:rPr lang="fr-CA" sz="1600" b="0" i="0" baseline="0">
              <a:solidFill>
                <a:schemeClr val="tx1"/>
              </a:solidFill>
              <a:latin typeface="Lexend Deca Medium" pitchFamily="2" charset="77"/>
            </a:rPr>
            <a:t> du m</a:t>
          </a:r>
          <a:r>
            <a:rPr lang="fr-CA" sz="1600" b="0" i="0">
              <a:solidFill>
                <a:schemeClr val="tx1"/>
              </a:solidFill>
              <a:latin typeface="Lexend Deca Medium" pitchFamily="2" charset="77"/>
            </a:rPr>
            <a:t>ontage financier | VOLET 2 – Cohorte</a:t>
          </a:r>
          <a:r>
            <a:rPr lang="fr-CA" sz="1600" b="0" i="0" baseline="0">
              <a:solidFill>
                <a:schemeClr val="tx1"/>
              </a:solidFill>
              <a:latin typeface="Lexend Deca Medium" pitchFamily="2" charset="77"/>
            </a:rPr>
            <a:t> </a:t>
          </a:r>
          <a:r>
            <a:rPr lang="fr-CA" sz="1600" b="0" i="0">
              <a:solidFill>
                <a:schemeClr val="tx1"/>
              </a:solidFill>
              <a:latin typeface="Lexend Deca Medium" pitchFamily="2" charset="77"/>
            </a:rPr>
            <a:t>d’entreprises</a:t>
          </a:r>
          <a:endParaRPr lang="fr-CA" sz="1100">
            <a:solidFill>
              <a:schemeClr val="tx1"/>
            </a:solidFill>
            <a:latin typeface="Lexend Deca Medium" pitchFamily="2" charset="77"/>
          </a:endParaRPr>
        </a:p>
        <a:p>
          <a:pPr lvl="1">
            <a:spcBef>
              <a:spcPts val="2400"/>
            </a:spcBef>
          </a:pPr>
          <a:r>
            <a:rPr lang="fr-CA" sz="1400" b="0" i="0">
              <a:solidFill>
                <a:srgbClr val="019777"/>
              </a:solidFill>
              <a:latin typeface="Lexend Deca Medium" pitchFamily="2" charset="77"/>
            </a:rPr>
            <a:t>1. Présentation de la cohorte </a:t>
          </a:r>
          <a:br>
            <a:rPr lang="fr-CA" sz="1400" b="0" i="0">
              <a:solidFill>
                <a:srgbClr val="019777"/>
              </a:solidFill>
              <a:latin typeface="Lexend Deca Medium" pitchFamily="2" charset="77"/>
            </a:rPr>
          </a:br>
          <a:endParaRPr lang="fr-CA" sz="1400" b="0" i="0">
            <a:solidFill>
              <a:srgbClr val="019777"/>
            </a:solidFill>
            <a:latin typeface="Lexend Deca Medium" pitchFamily="2" charset="77"/>
          </a:endParaRPr>
        </a:p>
        <a:p>
          <a:pPr lvl="2"/>
          <a:r>
            <a:rPr lang="fr-CA" sz="1100" b="0" i="0">
              <a:latin typeface="Lexend Deca Light" pitchFamily="2" charset="77"/>
            </a:rPr>
            <a:t>🟦 Commencez par remplir toutes les cellules grisées dans la section Présentation de la cohorte.</a:t>
          </a:r>
        </a:p>
        <a:p>
          <a:pPr lvl="2"/>
          <a:endParaRPr lang="fr-CA" sz="1100" b="0" i="0">
            <a:latin typeface="Lexend Deca Light" pitchFamily="2" charset="77"/>
          </a:endParaRPr>
        </a:p>
        <a:p>
          <a:pPr lvl="2"/>
          <a:r>
            <a:rPr lang="fr-CA" sz="1100" b="0" i="0">
              <a:latin typeface="Lexend Deca Light" pitchFamily="2" charset="77"/>
            </a:rPr>
            <a:t>✍️ Vous devez notamment indiquer le nombre exact de membres de la cohorte et</a:t>
          </a:r>
          <a:r>
            <a:rPr lang="fr-CA" sz="1100" b="0" i="0" baseline="0">
              <a:latin typeface="Lexend Deca Light" pitchFamily="2" charset="77"/>
            </a:rPr>
            <a:t> le nom de leurs organisations.</a:t>
          </a:r>
          <a:endParaRPr lang="fr-CA" sz="1100" b="0" i="0">
            <a:latin typeface="Lexend Deca Light" pitchFamily="2" charset="77"/>
          </a:endParaRPr>
        </a:p>
        <a:p>
          <a:pPr lvl="2"/>
          <a:br>
            <a:rPr lang="fr-CA" sz="1100" b="0" i="0">
              <a:latin typeface="Lexend Deca Medium" pitchFamily="2" charset="77"/>
            </a:rPr>
          </a:br>
          <a:r>
            <a:rPr lang="fr-CA" sz="1100" b="0" i="0">
              <a:latin typeface="Lexend Deca Medium" pitchFamily="2" charset="77"/>
            </a:rPr>
            <a:t>⚠️ Important</a:t>
          </a:r>
          <a:r>
            <a:rPr lang="fr-CA" sz="1100" b="0" i="0" baseline="0">
              <a:latin typeface="Lexend Deca Medium" pitchFamily="2" charset="77"/>
            </a:rPr>
            <a:t> - </a:t>
          </a:r>
          <a:r>
            <a:rPr lang="fr-CA" sz="1100" b="0" i="0">
              <a:latin typeface="Lexend Deca Medium" pitchFamily="2" charset="77"/>
            </a:rPr>
            <a:t>Ces informations alimentent automatiquement les calculs et l’affichage dans tout le fichier.</a:t>
          </a:r>
          <a:br>
            <a:rPr lang="fr-CA" sz="1100" b="0" i="0">
              <a:latin typeface="Lexend Deca Medium" pitchFamily="2" charset="77"/>
            </a:rPr>
          </a:br>
          <a:endParaRPr lang="fr-CA" sz="1100" b="0" i="0">
            <a:latin typeface="Lexend Deca Medium" pitchFamily="2" charset="77"/>
          </a:endParaRPr>
        </a:p>
        <a:p>
          <a:pPr lvl="2"/>
          <a:r>
            <a:rPr lang="fr-CA" sz="1100" b="0" i="0">
              <a:latin typeface="Lexend Deca Light" pitchFamily="2" charset="77"/>
            </a:rPr>
            <a:t>✅ Une erreur ici = des résultats erronés plus loin.</a:t>
          </a:r>
        </a:p>
        <a:p>
          <a:pPr lvl="2"/>
          <a:endParaRPr lang="fr-CA" sz="1100" b="0" i="0">
            <a:latin typeface="Lexend Deca Light" pitchFamily="2" charset="77"/>
          </a:endParaRPr>
        </a:p>
        <a:p>
          <a:pPr lvl="2"/>
          <a:r>
            <a:rPr lang="fr-CA" sz="1100" b="0" i="0">
              <a:latin typeface="Lexend Deca Light" pitchFamily="2" charset="77"/>
            </a:rPr>
            <a:t>✔️ Vérifiez deux fois que le nombre de membres est exact</a:t>
          </a:r>
          <a:r>
            <a:rPr lang="fr-CA" sz="1100" b="0" i="0" baseline="0">
              <a:latin typeface="Lexend Deca Light" pitchFamily="2" charset="77"/>
            </a:rPr>
            <a:t> </a:t>
          </a:r>
          <a:r>
            <a:rPr lang="fr-CA" sz="1100" b="0" i="0">
              <a:latin typeface="Lexend Deca Light" pitchFamily="2" charset="77"/>
            </a:rPr>
            <a:t>avant de poursuivre.</a:t>
          </a:r>
        </a:p>
        <a:p>
          <a:pPr lvl="1">
            <a:spcBef>
              <a:spcPts val="2400"/>
            </a:spcBef>
          </a:pPr>
          <a:r>
            <a:rPr lang="fr-CA" sz="1400" b="0" i="0">
              <a:solidFill>
                <a:srgbClr val="019777"/>
              </a:solidFill>
              <a:latin typeface="Lexend Deca Medium" pitchFamily="2" charset="77"/>
            </a:rPr>
            <a:t>2. Choisir la catégorie de projet</a:t>
          </a:r>
        </a:p>
        <a:p>
          <a:pPr lvl="1"/>
          <a:endParaRPr lang="fr-CA" sz="1100">
            <a:latin typeface="Lexend Deca Medium" pitchFamily="2" charset="77"/>
          </a:endParaRPr>
        </a:p>
        <a:p>
          <a:pPr lvl="2"/>
          <a:r>
            <a:rPr lang="fr-CA" sz="1100" b="0" i="0">
              <a:latin typeface="Lexend Deca Light" pitchFamily="2" charset="77"/>
            </a:rPr>
            <a:t>📂 Sélectionnez la catégorie de projet correspondant à votre cohorte.</a:t>
          </a:r>
        </a:p>
        <a:p>
          <a:pPr lvl="2"/>
          <a:endParaRPr lang="fr-CA" sz="1100" b="0" i="0">
            <a:latin typeface="Lexend Deca Light" pitchFamily="2" charset="77"/>
          </a:endParaRPr>
        </a:p>
        <a:p>
          <a:pPr lvl="2"/>
          <a:r>
            <a:rPr lang="fr-CA" sz="1100" b="0" i="0">
              <a:latin typeface="Lexend Deca Medium" pitchFamily="2" charset="77"/>
            </a:rPr>
            <a:t>ℹ️ Pourquoi c’est important ?</a:t>
          </a:r>
          <a:br>
            <a:rPr lang="fr-CA" sz="1100" b="0" i="0">
              <a:latin typeface="Lexend Deca Light" pitchFamily="2" charset="77"/>
            </a:rPr>
          </a:br>
          <a:r>
            <a:rPr lang="fr-CA" sz="1100" b="0" i="0">
              <a:latin typeface="Lexend Deca Light" pitchFamily="2" charset="77"/>
            </a:rPr>
            <a:t>La catégorie choisie influence directement le coût total admissible du projet et</a:t>
          </a:r>
          <a:r>
            <a:rPr lang="fr-CA" sz="1100" b="0" i="0" baseline="0">
              <a:latin typeface="Lexend Deca Light" pitchFamily="2" charset="77"/>
            </a:rPr>
            <a:t> </a:t>
          </a:r>
          <a:r>
            <a:rPr lang="fr-CA" sz="1100" b="0" i="0">
              <a:latin typeface="Lexend Deca Light" pitchFamily="2" charset="77"/>
            </a:rPr>
            <a:t>le calcul de l’aide financière.</a:t>
          </a:r>
        </a:p>
        <a:p>
          <a:pPr lvl="2"/>
          <a:endParaRPr lang="fr-CA" sz="1100" b="0" i="0">
            <a:latin typeface="Lexend Deca Light" pitchFamily="2" charset="77"/>
          </a:endParaRPr>
        </a:p>
        <a:p>
          <a:pPr lvl="2"/>
          <a:r>
            <a:rPr lang="fr-CA" sz="1100" b="0" i="0">
              <a:latin typeface="Lexend Deca Light" pitchFamily="2" charset="77"/>
            </a:rPr>
            <a:t>✔️ Assurez-vous que la catégorie choisie corresponde bien au type d’activités prévues.</a:t>
          </a:r>
        </a:p>
        <a:p>
          <a:pPr lvl="1">
            <a:spcBef>
              <a:spcPts val="2400"/>
            </a:spcBef>
          </a:pPr>
          <a:r>
            <a:rPr lang="fr-CA" sz="1400" b="0" i="0">
              <a:solidFill>
                <a:srgbClr val="019777"/>
              </a:solidFill>
              <a:latin typeface="Lexend Deca Medium" pitchFamily="2" charset="77"/>
            </a:rPr>
            <a:t>3. Saisie des informations par membre de la cohorte</a:t>
          </a:r>
        </a:p>
        <a:p>
          <a:pPr lvl="2"/>
          <a:br>
            <a:rPr lang="fr-CA" sz="1100">
              <a:latin typeface="Lexend Deca Medium" pitchFamily="2" charset="77"/>
            </a:rPr>
          </a:br>
          <a:r>
            <a:rPr lang="fr-CA" sz="1100" b="0" i="0">
              <a:latin typeface="Lexend Deca Light" pitchFamily="2" charset="77"/>
            </a:rPr>
            <a:t>Pour chaque membre, remplissez uniquement les cellules grisées, en indiquant :</a:t>
          </a:r>
        </a:p>
        <a:p>
          <a:pPr lvl="2"/>
          <a:endParaRPr lang="fr-CA" sz="1100" b="0" i="0">
            <a:latin typeface="Lexend Deca Light" pitchFamily="2" charset="77"/>
          </a:endParaRPr>
        </a:p>
        <a:p>
          <a:pPr lvl="3"/>
          <a:r>
            <a:rPr lang="fr-CA" sz="1100" b="0" i="0">
              <a:latin typeface="Lexend Deca Light" pitchFamily="2" charset="77"/>
            </a:rPr>
            <a:t>💰 le coût du projet pour</a:t>
          </a:r>
          <a:r>
            <a:rPr lang="fr-CA" sz="1100" b="0" i="0" baseline="0">
              <a:latin typeface="Lexend Deca Light" pitchFamily="2" charset="77"/>
            </a:rPr>
            <a:t> chaque type de dépense</a:t>
          </a:r>
          <a:endParaRPr lang="fr-CA" sz="1100" b="0" i="0">
            <a:latin typeface="Lexend Deca Light" pitchFamily="2" charset="77"/>
          </a:endParaRPr>
        </a:p>
        <a:p>
          <a:pPr lvl="3"/>
          <a:endParaRPr lang="fr-CA" sz="1100" b="0" i="0">
            <a:latin typeface="Lexend Deca Light" pitchFamily="2" charset="77"/>
          </a:endParaRPr>
        </a:p>
        <a:p>
          <a:pPr lvl="3"/>
          <a:r>
            <a:rPr lang="fr-CA" sz="1100" b="0" i="0">
              <a:latin typeface="Lexend Deca Light" pitchFamily="2" charset="77"/>
            </a:rPr>
            <a:t>🏛️ les contributions financières publiques et privées</a:t>
          </a:r>
        </a:p>
        <a:p>
          <a:pPr lvl="3"/>
          <a:endParaRPr lang="fr-CA" sz="1100" b="0" i="0">
            <a:latin typeface="Lexend Deca Light" pitchFamily="2" charset="77"/>
          </a:endParaRPr>
        </a:p>
        <a:p>
          <a:pPr lvl="3"/>
          <a:r>
            <a:rPr lang="fr-CA" sz="1100" b="0" i="0">
              <a:latin typeface="Lexend Deca Light" pitchFamily="2" charset="77"/>
            </a:rPr>
            <a:t>✔️ Complétez entièrement une feuille membre avant de passer à la suivante.</a:t>
          </a:r>
        </a:p>
        <a:p>
          <a:pPr lvl="1">
            <a:spcBef>
              <a:spcPts val="2400"/>
            </a:spcBef>
          </a:pPr>
          <a:r>
            <a:rPr lang="fr-CA" sz="1400" b="0" i="0">
              <a:solidFill>
                <a:srgbClr val="019777"/>
              </a:solidFill>
              <a:latin typeface="Lexend Deca Medium" pitchFamily="2" charset="77"/>
            </a:rPr>
            <a:t>4. Vérifier l’équilibre financier </a:t>
          </a:r>
        </a:p>
        <a:p>
          <a:pPr lvl="2">
            <a:spcBef>
              <a:spcPts val="1200"/>
            </a:spcBef>
          </a:pPr>
          <a:r>
            <a:rPr lang="fr-CA" sz="1100" b="0" i="0">
              <a:latin typeface="Lexend Deca Light" pitchFamily="2" charset="77"/>
            </a:rPr>
            <a:t>⚖️ Pour chaque membre,</a:t>
          </a:r>
          <a:r>
            <a:rPr lang="fr-CA" sz="1100" b="0" i="0" baseline="0">
              <a:latin typeface="Lexend Deca Light" pitchFamily="2" charset="77"/>
            </a:rPr>
            <a:t> </a:t>
          </a:r>
          <a:r>
            <a:rPr lang="fr-CA" sz="1100" b="0" i="0">
              <a:latin typeface="Lexend Deca Light" pitchFamily="2" charset="77"/>
            </a:rPr>
            <a:t>le total des contributions financières doit être égal au total des dépenses du projet.</a:t>
          </a:r>
        </a:p>
        <a:p>
          <a:pPr lvl="2">
            <a:spcBef>
              <a:spcPts val="1200"/>
            </a:spcBef>
          </a:pPr>
          <a:r>
            <a:rPr lang="fr-CA" sz="1100" b="0" i="0">
              <a:latin typeface="Lexend Deca Light" pitchFamily="2" charset="77"/>
            </a:rPr>
            <a:t>❌ Si les montants ne balancent pas,</a:t>
          </a:r>
          <a:r>
            <a:rPr lang="fr-CA" sz="1100" b="0" i="0" baseline="0">
              <a:latin typeface="Lexend Deca Light" pitchFamily="2" charset="77"/>
            </a:rPr>
            <a:t> </a:t>
          </a:r>
          <a:r>
            <a:rPr lang="fr-CA" sz="1100" b="0" i="0">
              <a:latin typeface="Lexend Deca Light" pitchFamily="2" charset="77"/>
            </a:rPr>
            <a:t>vérifiez vos chiffres</a:t>
          </a:r>
          <a:r>
            <a:rPr lang="fr-CA" sz="1100" b="0" i="0" baseline="0">
              <a:latin typeface="Lexend Deca Light" pitchFamily="2" charset="77"/>
            </a:rPr>
            <a:t> et </a:t>
          </a:r>
          <a:r>
            <a:rPr lang="fr-CA" sz="1100" b="0" i="0">
              <a:latin typeface="Lexend Deca Light" pitchFamily="2" charset="77"/>
            </a:rPr>
            <a:t>ajustez les montants avant de continuer.</a:t>
          </a:r>
        </a:p>
        <a:p>
          <a:pPr lvl="1">
            <a:spcBef>
              <a:spcPts val="2400"/>
            </a:spcBef>
          </a:pPr>
          <a:r>
            <a:rPr lang="fr-CA" sz="1400" b="0" i="0">
              <a:solidFill>
                <a:srgbClr val="019777"/>
              </a:solidFill>
              <a:latin typeface="Lexend Deca Medium" pitchFamily="2" charset="77"/>
            </a:rPr>
            <a:t>5. Feuilles non utilisées</a:t>
          </a:r>
        </a:p>
        <a:p>
          <a:pPr lvl="2"/>
          <a:endParaRPr lang="fr-CA" sz="1100">
            <a:latin typeface="Lexend Deca Medium" pitchFamily="2" charset="77"/>
          </a:endParaRPr>
        </a:p>
        <a:p>
          <a:pPr lvl="2"/>
          <a:r>
            <a:rPr lang="fr-CA" sz="1100" b="0" i="0">
              <a:latin typeface="Lexend Deca Light" pitchFamily="2" charset="77"/>
            </a:rPr>
            <a:t>📄 Certaines feuilles peuvent ne pas être nécessaires selon le nombre de membres</a:t>
          </a:r>
          <a:r>
            <a:rPr lang="fr-CA" sz="1100" b="0" i="0" baseline="0">
              <a:latin typeface="Lexend Deca Light" pitchFamily="2" charset="77"/>
            </a:rPr>
            <a:t> de votre cohorte</a:t>
          </a:r>
          <a:r>
            <a:rPr lang="fr-CA" sz="1100" b="0" i="0">
              <a:latin typeface="Lexend Deca Light" pitchFamily="2" charset="77"/>
            </a:rPr>
            <a:t>.</a:t>
          </a:r>
        </a:p>
        <a:p>
          <a:pPr lvl="2"/>
          <a:endParaRPr lang="fr-CA" sz="1100" b="0" i="0">
            <a:latin typeface="Lexend Deca Light" pitchFamily="2" charset="77"/>
          </a:endParaRPr>
        </a:p>
        <a:p>
          <a:pPr lvl="2"/>
          <a:r>
            <a:rPr lang="fr-CA" sz="1100" b="0" i="0">
              <a:latin typeface="Lexend Deca Light" pitchFamily="2" charset="77"/>
            </a:rPr>
            <a:t>Merci</a:t>
          </a:r>
          <a:r>
            <a:rPr lang="fr-CA" sz="1100" b="0" i="0" baseline="0">
              <a:latin typeface="Lexend Deca Light" pitchFamily="2" charset="77"/>
            </a:rPr>
            <a:t> de l</a:t>
          </a:r>
          <a:r>
            <a:rPr lang="fr-CA" sz="1100" b="0" i="0">
              <a:latin typeface="Lexend Deca Light" pitchFamily="2" charset="77"/>
            </a:rPr>
            <a:t>aisser les feuilles non utilisées vierges</a:t>
          </a:r>
          <a:r>
            <a:rPr lang="fr-CA" sz="1100" b="0" i="0" baseline="0">
              <a:latin typeface="Lexend Deca Light" pitchFamily="2" charset="77"/>
            </a:rPr>
            <a:t> : </a:t>
          </a:r>
        </a:p>
        <a:p>
          <a:pPr lvl="3">
            <a:spcBef>
              <a:spcPts val="1200"/>
            </a:spcBef>
          </a:pPr>
          <a:r>
            <a:rPr lang="fr-CA" sz="1100" b="0" i="0">
              <a:latin typeface="Lexend Deca Light" pitchFamily="2" charset="77"/>
            </a:rPr>
            <a:t>❌ Ne pas les supprimer</a:t>
          </a:r>
          <a:r>
            <a:rPr lang="fr-CA" sz="1100" b="0" i="0" baseline="0">
              <a:latin typeface="Lexend Deca Light" pitchFamily="2" charset="77"/>
            </a:rPr>
            <a:t>   </a:t>
          </a:r>
        </a:p>
        <a:p>
          <a:pPr lvl="3">
            <a:spcBef>
              <a:spcPts val="1200"/>
            </a:spcBef>
          </a:pPr>
          <a:r>
            <a:rPr lang="fr-CA" sz="1100" b="0" i="0">
              <a:latin typeface="Lexend Deca Light" pitchFamily="2" charset="77"/>
            </a:rPr>
            <a:t>❌ Ne pas les modifier</a:t>
          </a:r>
        </a:p>
        <a:p>
          <a:pPr lvl="1">
            <a:spcBef>
              <a:spcPts val="2400"/>
            </a:spcBef>
          </a:pPr>
          <a:r>
            <a:rPr lang="fr-CA" sz="1400" b="0" i="0">
              <a:solidFill>
                <a:srgbClr val="019777"/>
              </a:solidFill>
              <a:latin typeface="Lexend Deca Medium" pitchFamily="2" charset="77"/>
            </a:rPr>
            <a:t>6. Feuille « Récapitulatif global »</a:t>
          </a:r>
        </a:p>
        <a:p>
          <a:pPr lvl="1"/>
          <a:endParaRPr lang="fr-CA" sz="1100">
            <a:latin typeface="Lexend Deca Medium" pitchFamily="2" charset="77"/>
          </a:endParaRPr>
        </a:p>
        <a:p>
          <a:pPr lvl="2"/>
          <a:r>
            <a:rPr lang="fr-CA" sz="1100" b="0" i="0">
              <a:latin typeface="Lexend Deca Light" pitchFamily="2" charset="77"/>
            </a:rPr>
            <a:t>📊 La feuille Récapitulatif global vous offre une vue d’ensemble du montage financier de la cohorte.</a:t>
          </a:r>
        </a:p>
        <a:p>
          <a:pPr lvl="2"/>
          <a:endParaRPr lang="fr-CA" sz="1100" b="0" i="0">
            <a:latin typeface="Lexend Deca Light" pitchFamily="2" charset="77"/>
          </a:endParaRPr>
        </a:p>
        <a:p>
          <a:pPr lvl="2"/>
          <a:r>
            <a:rPr lang="fr-CA" sz="1100" b="0" i="0">
              <a:latin typeface="Lexend Deca Light" pitchFamily="2" charset="77"/>
            </a:rPr>
            <a:t>Avant de considérer votre budget comme final,</a:t>
          </a:r>
          <a:r>
            <a:rPr lang="fr-CA" sz="1100" b="0" i="0" baseline="0">
              <a:latin typeface="Lexend Deca Light" pitchFamily="2" charset="77"/>
            </a:rPr>
            <a:t> </a:t>
          </a:r>
          <a:r>
            <a:rPr lang="fr-CA" sz="1100" b="0" i="0">
              <a:latin typeface="Lexend Deca Light" pitchFamily="2" charset="77"/>
            </a:rPr>
            <a:t>assurez-vous que toutes les dépenses respectent les paramètres </a:t>
          </a:r>
          <a:br>
            <a:rPr lang="fr-CA" sz="1100" b="0" i="0">
              <a:latin typeface="Lexend Deca Light" pitchFamily="2" charset="77"/>
            </a:rPr>
          </a:br>
          <a:r>
            <a:rPr lang="fr-CA" sz="1100" b="0" i="0">
              <a:latin typeface="Lexend Deca Light" pitchFamily="2" charset="77"/>
            </a:rPr>
            <a:t>du Fonds Écoleader – Biodiversité (VOLET 2).</a:t>
          </a:r>
          <a:br>
            <a:rPr lang="fr-CA" sz="1100" b="0" i="0">
              <a:latin typeface="Lexend Deca Light" pitchFamily="2" charset="77"/>
            </a:rPr>
          </a:br>
          <a:endParaRPr lang="fr-CA" sz="1100" b="0" i="0">
            <a:latin typeface="Lexend Deca Light" pitchFamily="2" charset="77"/>
          </a:endParaRPr>
        </a:p>
        <a:p>
          <a:pPr lvl="2"/>
          <a:r>
            <a:rPr lang="fr-CA" sz="1100" b="0" i="0" u="none">
              <a:latin typeface="Lexend Deca Medium" pitchFamily="2" charset="77"/>
            </a:rPr>
            <a:t>📌 Paramètres du programme à respecter</a:t>
          </a:r>
        </a:p>
        <a:p>
          <a:pPr lvl="2"/>
          <a:endParaRPr lang="fr-CA" sz="1100" b="0" i="0" u="sng">
            <a:latin typeface="Lexend Deca Light" pitchFamily="2" charset="77"/>
          </a:endParaRPr>
        </a:p>
        <a:p>
          <a:pPr lvl="2"/>
          <a:r>
            <a:rPr lang="fr-CA" sz="1100" b="0" i="0">
              <a:latin typeface="Lexend Deca Light" pitchFamily="2" charset="77"/>
            </a:rPr>
            <a:t>Chaque catégorie de dépenses est soumise à des plafonds précis.</a:t>
          </a:r>
        </a:p>
        <a:p>
          <a:pPr lvl="3">
            <a:spcBef>
              <a:spcPts val="1200"/>
            </a:spcBef>
          </a:pPr>
          <a:r>
            <a:rPr lang="fr-CA" sz="1100" b="0" i="0">
              <a:latin typeface="Lexend Deca Light" pitchFamily="2" charset="77"/>
            </a:rPr>
            <a:t>💼 </a:t>
          </a:r>
          <a:r>
            <a:rPr lang="fr-CA" sz="1100" b="0" i="0">
              <a:latin typeface="Lexend Deca Medium" pitchFamily="2" charset="77"/>
            </a:rPr>
            <a:t>Honoraires professionnels</a:t>
          </a:r>
          <a:r>
            <a:rPr lang="fr-CA" sz="1100" b="0" i="0" baseline="0">
              <a:latin typeface="Lexend Deca Medium" pitchFamily="2" charset="77"/>
            </a:rPr>
            <a:t> </a:t>
          </a:r>
          <a:r>
            <a:rPr lang="fr-CA" sz="1100" b="0" i="0">
              <a:latin typeface="Lexend Deca Light" pitchFamily="2" charset="77"/>
            </a:rPr>
            <a:t>➡️ Maximum de 200 $ / heure</a:t>
          </a:r>
        </a:p>
        <a:p>
          <a:pPr lvl="3">
            <a:spcBef>
              <a:spcPts val="1200"/>
            </a:spcBef>
          </a:pPr>
          <a:r>
            <a:rPr lang="fr-CA" sz="1100" b="0" i="0">
              <a:latin typeface="Lexend Deca Light" pitchFamily="2" charset="77"/>
            </a:rPr>
            <a:t>🔧 </a:t>
          </a:r>
          <a:r>
            <a:rPr lang="fr-CA" sz="1100" b="0" i="0">
              <a:latin typeface="Lexend Deca Medium" pitchFamily="2" charset="77"/>
            </a:rPr>
            <a:t>Sous-traitance hors répertoire</a:t>
          </a:r>
          <a:r>
            <a:rPr lang="fr-CA" sz="1100" b="0" i="0" baseline="0">
              <a:latin typeface="Lexend Deca Light" pitchFamily="2" charset="77"/>
            </a:rPr>
            <a:t> </a:t>
          </a:r>
          <a:r>
            <a:rPr lang="fr-CA" sz="1100" b="0" i="0">
              <a:latin typeface="Lexend Deca Light" pitchFamily="2" charset="77"/>
            </a:rPr>
            <a:t>➡️ Maximum de 25 000 $ et 30 % des dépenses admissibles par membre</a:t>
          </a:r>
        </a:p>
        <a:p>
          <a:pPr lvl="3">
            <a:spcBef>
              <a:spcPts val="1200"/>
            </a:spcBef>
          </a:pPr>
          <a:r>
            <a:rPr lang="fr-CA" sz="1100" b="0" i="0">
              <a:latin typeface="Lexend Deca Light" pitchFamily="2" charset="77"/>
            </a:rPr>
            <a:t>🧰 </a:t>
          </a:r>
          <a:r>
            <a:rPr lang="fr-CA" sz="1100" b="0" i="0">
              <a:latin typeface="Lexend Deca Medium" pitchFamily="2" charset="77"/>
            </a:rPr>
            <a:t>Matériel biodiversité</a:t>
          </a:r>
          <a:r>
            <a:rPr lang="fr-CA" sz="1100" b="0" i="0" baseline="0">
              <a:latin typeface="Lexend Deca Medium" pitchFamily="2" charset="77"/>
            </a:rPr>
            <a:t> </a:t>
          </a:r>
          <a:r>
            <a:rPr lang="fr-CA" sz="1100" b="0" i="0">
              <a:latin typeface="Lexend Deca Light" pitchFamily="2" charset="77"/>
            </a:rPr>
            <a:t>➡️ Maximum de 15 000 $ et 20 % des dépenses admissibles par membre</a:t>
          </a:r>
        </a:p>
        <a:p>
          <a:pPr lvl="3">
            <a:spcBef>
              <a:spcPts val="1200"/>
            </a:spcBef>
          </a:pPr>
          <a:r>
            <a:rPr lang="fr-CA" sz="1100" b="0" i="0">
              <a:latin typeface="Lexend Deca Light" pitchFamily="2" charset="77"/>
            </a:rPr>
            <a:t>🎓 </a:t>
          </a:r>
          <a:r>
            <a:rPr lang="fr-CA" sz="1100" b="0" i="0">
              <a:latin typeface="Lexend Deca Medium" pitchFamily="2" charset="77"/>
            </a:rPr>
            <a:t>Formation</a:t>
          </a:r>
          <a:r>
            <a:rPr lang="fr-CA" sz="1100" b="0" i="0" baseline="0">
              <a:latin typeface="Lexend Deca Light" pitchFamily="2" charset="77"/>
            </a:rPr>
            <a:t> </a:t>
          </a:r>
          <a:r>
            <a:rPr lang="fr-CA" sz="1100" b="0" i="0">
              <a:latin typeface="Lexend Deca Light" pitchFamily="2" charset="77"/>
            </a:rPr>
            <a:t>➡️ Maximum de 15 000 $ et 20 % des dépenses admissibles par membre</a:t>
          </a:r>
        </a:p>
        <a:p>
          <a:pPr lvl="3">
            <a:spcBef>
              <a:spcPts val="1200"/>
            </a:spcBef>
          </a:pPr>
          <a:r>
            <a:rPr lang="fr-CA" sz="1100" b="0" i="0">
              <a:latin typeface="Lexend Deca Light" pitchFamily="2" charset="77"/>
            </a:rPr>
            <a:t>📣 </a:t>
          </a:r>
          <a:r>
            <a:rPr lang="fr-CA" sz="1100" b="0" i="0">
              <a:latin typeface="Lexend Deca Medium" pitchFamily="2" charset="77"/>
            </a:rPr>
            <a:t>Communication</a:t>
          </a:r>
          <a:r>
            <a:rPr lang="fr-CA" sz="1100" b="0" i="0" baseline="0">
              <a:latin typeface="Lexend Deca Light" pitchFamily="2" charset="77"/>
            </a:rPr>
            <a:t> </a:t>
          </a:r>
          <a:r>
            <a:rPr lang="fr-CA" sz="1100" b="0" i="0">
              <a:latin typeface="Lexend Deca Light" pitchFamily="2" charset="77"/>
            </a:rPr>
            <a:t>➡️ Maximum de 7 500 $ et 10 % des dépenses admissibles par membre</a:t>
          </a:r>
        </a:p>
        <a:p>
          <a:pPr lvl="3">
            <a:spcBef>
              <a:spcPts val="1200"/>
            </a:spcBef>
          </a:pPr>
          <a:r>
            <a:rPr lang="fr-CA" sz="1100" b="0" i="0">
              <a:latin typeface="Lexend Deca Light" pitchFamily="2" charset="77"/>
            </a:rPr>
            <a:t>🚗 </a:t>
          </a:r>
          <a:r>
            <a:rPr lang="fr-CA" sz="1100" b="0" i="0">
              <a:latin typeface="Lexend Deca Medium" pitchFamily="2" charset="77"/>
            </a:rPr>
            <a:t>Déplacements</a:t>
          </a:r>
          <a:r>
            <a:rPr lang="fr-CA" sz="1100" b="0" i="0" baseline="0">
              <a:latin typeface="Lexend Deca Light" pitchFamily="2" charset="77"/>
            </a:rPr>
            <a:t> </a:t>
          </a:r>
          <a:r>
            <a:rPr lang="fr-CA" sz="1100" b="0" i="0">
              <a:latin typeface="Lexend Deca Light" pitchFamily="2" charset="77"/>
            </a:rPr>
            <a:t>➡️ Maximum de 5 000 $ par projet, à répartir entre les membres de la cohorte</a:t>
          </a:r>
        </a:p>
        <a:p>
          <a:pPr lvl="3">
            <a:spcBef>
              <a:spcPts val="1200"/>
            </a:spcBef>
          </a:pPr>
          <a:r>
            <a:rPr lang="fr-CA" sz="1100" b="0" i="0">
              <a:latin typeface="Lexend Deca Light" pitchFamily="2" charset="77"/>
            </a:rPr>
            <a:t>💰</a:t>
          </a:r>
          <a:r>
            <a:rPr lang="fr-CA" sz="1100" b="0" i="0">
              <a:latin typeface="Lexend Deca Medium" pitchFamily="2" charset="77"/>
            </a:rPr>
            <a:t>Subvention</a:t>
          </a:r>
          <a:r>
            <a:rPr lang="fr-CA" sz="1100" b="0" i="0">
              <a:latin typeface="Lexend Deca Light" pitchFamily="2" charset="77"/>
            </a:rPr>
            <a:t> ➡️</a:t>
          </a:r>
          <a:r>
            <a:rPr lang="fr-CA" sz="1100" b="0" i="0" baseline="0">
              <a:latin typeface="Lexend Deca Light" pitchFamily="2" charset="77"/>
            </a:rPr>
            <a:t> </a:t>
          </a:r>
          <a:r>
            <a:rPr lang="fr-CA" sz="1100" b="0" i="0">
              <a:latin typeface="Lexend Deca Light" pitchFamily="2" charset="77"/>
            </a:rPr>
            <a:t>Maximum de 75 000 $ par membre et de 700 000 $ pour</a:t>
          </a:r>
          <a:r>
            <a:rPr lang="fr-CA" sz="1100" b="0" i="0" baseline="0">
              <a:latin typeface="Lexend Deca Light" pitchFamily="2" charset="77"/>
            </a:rPr>
            <a:t> la c</a:t>
          </a:r>
          <a:r>
            <a:rPr lang="fr-CA" sz="1100" b="0" i="0">
              <a:latin typeface="Lexend Deca Light" pitchFamily="2" charset="77"/>
            </a:rPr>
            <a:t>ohorte (hors frais</a:t>
          </a:r>
          <a:r>
            <a:rPr lang="fr-CA" sz="1100" b="0" i="0" baseline="0">
              <a:latin typeface="Lexend Deca Light" pitchFamily="2" charset="77"/>
            </a:rPr>
            <a:t> de coordination)</a:t>
          </a:r>
          <a:endParaRPr lang="fr-CA" sz="1100" b="0" i="0">
            <a:latin typeface="Lexend Deca Light" pitchFamily="2" charset="77"/>
          </a:endParaRPr>
        </a:p>
        <a:p>
          <a:pPr lvl="1"/>
          <a:endParaRPr lang="fr-CA" sz="1100" b="0" i="0">
            <a:latin typeface="Lexend Deca Light" pitchFamily="2" charset="77"/>
          </a:endParaRPr>
        </a:p>
        <a:p>
          <a:pPr lvl="2"/>
          <a:r>
            <a:rPr lang="fr-CA" sz="1100" b="0" i="0">
              <a:latin typeface="Lexend Deca Medium" pitchFamily="2" charset="77"/>
            </a:rPr>
            <a:t>⚠️ Attention</a:t>
          </a:r>
          <a:r>
            <a:rPr lang="fr-CA" sz="1100" b="0" i="0" baseline="0">
              <a:latin typeface="Lexend Deca Medium" pitchFamily="2" charset="77"/>
            </a:rPr>
            <a:t> - </a:t>
          </a:r>
          <a:r>
            <a:rPr lang="fr-CA" sz="1100" b="0" i="0">
              <a:latin typeface="Lexend Deca Medium" pitchFamily="2" charset="77"/>
            </a:rPr>
            <a:t>Le non‑respect de ces plafonds peut entraîner des messages d’erreur ou un refus partiel des dépenses.</a:t>
          </a:r>
        </a:p>
        <a:p>
          <a:pPr lvl="1">
            <a:spcBef>
              <a:spcPts val="2400"/>
            </a:spcBef>
          </a:pPr>
          <a:r>
            <a:rPr lang="fr-CA" sz="1400" b="0" i="0">
              <a:solidFill>
                <a:srgbClr val="019777"/>
              </a:solidFill>
              <a:latin typeface="Lexend Deca Medium" pitchFamily="2" charset="77"/>
            </a:rPr>
            <a:t> 7. RÉCAPITULATIF</a:t>
          </a:r>
          <a:r>
            <a:rPr lang="fr-CA" sz="1400" b="0" i="0" baseline="0">
              <a:solidFill>
                <a:srgbClr val="019777"/>
              </a:solidFill>
              <a:latin typeface="Lexend Deca Medium" pitchFamily="2" charset="77"/>
            </a:rPr>
            <a:t> GLOBAL : </a:t>
          </a:r>
          <a:r>
            <a:rPr lang="fr-CA" sz="1400" b="0" i="0">
              <a:solidFill>
                <a:srgbClr val="019777"/>
              </a:solidFill>
              <a:latin typeface="Lexend Deca Medium" pitchFamily="2" charset="77"/>
            </a:rPr>
            <a:t>Cellule O34 – Frais de coordination (en rouge)</a:t>
          </a:r>
        </a:p>
        <a:p>
          <a:pPr lvl="1"/>
          <a:endParaRPr lang="fr-CA" sz="1100">
            <a:latin typeface="Lexend Deca Medium" pitchFamily="2" charset="77"/>
          </a:endParaRPr>
        </a:p>
        <a:p>
          <a:pPr lvl="2"/>
          <a:r>
            <a:rPr lang="fr-CA" sz="1100" b="0" i="0">
              <a:latin typeface="Lexend Deca Light" pitchFamily="2" charset="77"/>
            </a:rPr>
            <a:t>🔴 Si la cellule 34 apparaît en rouge dans le Récapitulatif global :</a:t>
          </a:r>
        </a:p>
        <a:p>
          <a:pPr lvl="2"/>
          <a:endParaRPr lang="fr-CA" sz="1100" b="0" i="0">
            <a:latin typeface="Lexend Deca Light" pitchFamily="2" charset="77"/>
          </a:endParaRPr>
        </a:p>
        <a:p>
          <a:pPr lvl="2"/>
          <a:r>
            <a:rPr lang="fr-CA" sz="1100" b="0" i="0">
              <a:latin typeface="Lexend Deca Light" pitchFamily="2" charset="77"/>
            </a:rPr>
            <a:t>👉 Cela indique probablement une erreur dans le nombre de membres ou des montants incorrects dans une ou plusieurs feuilles membres.</a:t>
          </a:r>
        </a:p>
        <a:p>
          <a:pPr lvl="2"/>
          <a:br>
            <a:rPr lang="fr-CA" sz="1100" b="0" i="0">
              <a:latin typeface="Lexend Deca Light" pitchFamily="2" charset="77"/>
            </a:rPr>
          </a:br>
          <a:r>
            <a:rPr lang="fr-CA" sz="1100" b="0" i="0">
              <a:latin typeface="Lexend Deca Light" pitchFamily="2" charset="77"/>
            </a:rPr>
            <a:t>✔️ Revérifiez le nombre de membres</a:t>
          </a:r>
        </a:p>
        <a:p>
          <a:pPr lvl="2"/>
          <a:endParaRPr lang="fr-CA" sz="1100" b="0" i="0">
            <a:latin typeface="Lexend Deca Light" pitchFamily="2" charset="77"/>
          </a:endParaRPr>
        </a:p>
        <a:p>
          <a:pPr lvl="2"/>
          <a:r>
            <a:rPr lang="fr-CA" sz="1100" b="0" i="0">
              <a:latin typeface="Lexend Deca Light" pitchFamily="2" charset="77"/>
            </a:rPr>
            <a:t>✔️ Passez en revue les feuilles des membres pour déceler</a:t>
          </a:r>
          <a:r>
            <a:rPr lang="fr-CA" sz="1100" b="0" i="0" baseline="0">
              <a:latin typeface="Lexend Deca Light" pitchFamily="2" charset="77"/>
            </a:rPr>
            <a:t> une erreur potentielle</a:t>
          </a:r>
          <a:endParaRPr lang="fr-CA" sz="1100" b="0" i="0">
            <a:latin typeface="Lexend Deca Light" pitchFamily="2" charset="77"/>
          </a:endParaRPr>
        </a:p>
        <a:p>
          <a:pPr lvl="1">
            <a:spcBef>
              <a:spcPts val="2400"/>
            </a:spcBef>
          </a:pPr>
          <a:r>
            <a:rPr lang="fr-CA" sz="1400" b="0" i="0">
              <a:solidFill>
                <a:srgbClr val="019777"/>
              </a:solidFill>
              <a:latin typeface="Lexend Deca Medium" pitchFamily="2" charset="77"/>
            </a:rPr>
            <a:t> 8. RÉCAPITULATIF</a:t>
          </a:r>
          <a:r>
            <a:rPr lang="fr-CA" sz="1400" b="0" i="0" baseline="0">
              <a:solidFill>
                <a:srgbClr val="019777"/>
              </a:solidFill>
              <a:latin typeface="Lexend Deca Medium" pitchFamily="2" charset="77"/>
            </a:rPr>
            <a:t> GLOBAL : </a:t>
          </a:r>
          <a:r>
            <a:rPr lang="fr-CA" sz="1400" b="0" i="0">
              <a:solidFill>
                <a:srgbClr val="019777"/>
              </a:solidFill>
              <a:latin typeface="Lexend Deca Medium" pitchFamily="2" charset="77"/>
            </a:rPr>
            <a:t>Cellule N35 – Total des coûts du projet (Erreur)</a:t>
          </a:r>
        </a:p>
        <a:p>
          <a:pPr lvl="2"/>
          <a:endParaRPr lang="fr-CA" sz="1100">
            <a:latin typeface="Lexend Deca Medium" pitchFamily="2" charset="77"/>
          </a:endParaRPr>
        </a:p>
        <a:p>
          <a:pPr lvl="2"/>
          <a:r>
            <a:rPr lang="fr-CA" sz="1100" b="0" i="0">
              <a:latin typeface="Lexend Deca Light" pitchFamily="2" charset="77"/>
            </a:rPr>
            <a:t>❌ Si la cellule N35 affiche Erreur :</a:t>
          </a:r>
        </a:p>
        <a:p>
          <a:pPr lvl="2"/>
          <a:endParaRPr lang="fr-CA" sz="1100" b="0" i="0">
            <a:latin typeface="Lexend Deca Light" pitchFamily="2" charset="77"/>
          </a:endParaRPr>
        </a:p>
        <a:p>
          <a:pPr lvl="2"/>
          <a:r>
            <a:rPr lang="fr-CA" sz="1100" b="0" i="0">
              <a:latin typeface="Lexend Deca Light" pitchFamily="2" charset="77"/>
            </a:rPr>
            <a:t>👉 Cela signifie que la somme des dépenses par type (N21 à </a:t>
          </a:r>
          <a:r>
            <a:rPr lang="fr-CA" sz="1100" b="0" i="0" baseline="0">
              <a:latin typeface="Lexend Deca Light" pitchFamily="2" charset="77"/>
            </a:rPr>
            <a:t> 34</a:t>
          </a:r>
          <a:r>
            <a:rPr lang="fr-CA" sz="1100" b="0" i="0">
              <a:latin typeface="Lexend Deca Light" pitchFamily="2" charset="77"/>
            </a:rPr>
            <a:t>) n'égale pas la somme des coûts par membre (D35 à M35).</a:t>
          </a:r>
        </a:p>
        <a:p>
          <a:pPr lvl="2"/>
          <a:endParaRPr lang="fr-CA" sz="1100" b="0" i="0">
            <a:latin typeface="Lexend Deca Light" pitchFamily="2" charset="77"/>
          </a:endParaRPr>
        </a:p>
        <a:p>
          <a:pPr lvl="2"/>
          <a:r>
            <a:rPr lang="fr-CA" sz="1100" b="0" i="0">
              <a:latin typeface="Lexend Deca Light" pitchFamily="2" charset="77"/>
            </a:rPr>
            <a:t>✅ Ces deux montants doivent absolument être identiques.</a:t>
          </a:r>
        </a:p>
        <a:p>
          <a:pPr lvl="2"/>
          <a:endParaRPr lang="fr-CA" sz="1100" b="0" i="0">
            <a:latin typeface="Lexend Deca Light" pitchFamily="2" charset="77"/>
          </a:endParaRPr>
        </a:p>
        <a:p>
          <a:pPr lvl="2"/>
          <a:r>
            <a:rPr lang="fr-CA" sz="1100" b="0" i="0">
              <a:latin typeface="Lexend Deca Light" pitchFamily="2" charset="77"/>
            </a:rPr>
            <a:t>✔️ Vérifiez :</a:t>
          </a:r>
        </a:p>
        <a:p>
          <a:pPr lvl="2"/>
          <a:endParaRPr lang="fr-CA" sz="1100" b="0" i="0">
            <a:latin typeface="Lexend Deca Light" pitchFamily="2" charset="77"/>
          </a:endParaRPr>
        </a:p>
        <a:p>
          <a:pPr lvl="3"/>
          <a:r>
            <a:rPr lang="fr-CA" sz="1100" b="0" i="0">
              <a:latin typeface="Lexend Deca Light" pitchFamily="2" charset="77"/>
            </a:rPr>
            <a:t>- le nombre de membres </a:t>
          </a:r>
        </a:p>
        <a:p>
          <a:pPr lvl="3"/>
          <a:endParaRPr lang="fr-CA" sz="1100" b="0" i="0">
            <a:latin typeface="Lexend Deca Light" pitchFamily="2" charset="77"/>
          </a:endParaRPr>
        </a:p>
        <a:p>
          <a:pPr lvl="3"/>
          <a:r>
            <a:rPr lang="fr-CA" sz="1100" b="0" i="0">
              <a:latin typeface="Lexend Deca Light" pitchFamily="2" charset="77"/>
            </a:rPr>
            <a:t>- la catégorie de projet </a:t>
          </a:r>
        </a:p>
        <a:p>
          <a:pPr lvl="3"/>
          <a:endParaRPr lang="fr-CA" sz="1100" b="0" i="0">
            <a:latin typeface="Lexend Deca Light" pitchFamily="2" charset="77"/>
          </a:endParaRPr>
        </a:p>
        <a:p>
          <a:pPr lvl="3"/>
          <a:r>
            <a:rPr lang="fr-CA" sz="1100" b="0" i="0">
              <a:latin typeface="Lexend Deca Light" pitchFamily="2" charset="77"/>
            </a:rPr>
            <a:t>- l’équilibre des budgets de chaque membre </a:t>
          </a:r>
        </a:p>
        <a:p>
          <a:pPr lvl="3"/>
          <a:endParaRPr lang="fr-CA" sz="1100" b="0" i="0">
            <a:latin typeface="Lexend Deca Light" pitchFamily="2" charset="77"/>
          </a:endParaRPr>
        </a:p>
        <a:p>
          <a:pPr lvl="3"/>
          <a:r>
            <a:rPr lang="fr-CA" sz="1100" b="0" i="0">
              <a:latin typeface="Lexend Deca Light" pitchFamily="2" charset="77"/>
            </a:rPr>
            <a:t>- le respect des paramètres du programme</a:t>
          </a:r>
        </a:p>
        <a:p>
          <a:pPr lvl="1">
            <a:spcBef>
              <a:spcPts val="2400"/>
            </a:spcBef>
          </a:pPr>
          <a:r>
            <a:rPr lang="fr-CA" sz="1400" b="0" i="0">
              <a:solidFill>
                <a:srgbClr val="019777"/>
              </a:solidFill>
              <a:latin typeface="Lexend Deca Medium" pitchFamily="2" charset="77"/>
            </a:rPr>
            <a:t> 9. Besoin d’aide ?</a:t>
          </a:r>
        </a:p>
        <a:p>
          <a:pPr lvl="2"/>
          <a:endParaRPr lang="fr-CA" sz="1100">
            <a:latin typeface="Lexend Deca Medium" pitchFamily="2" charset="77"/>
          </a:endParaRPr>
        </a:p>
        <a:p>
          <a:pPr lvl="2"/>
          <a:r>
            <a:rPr lang="fr-CA" sz="1100" b="0" i="0">
              <a:latin typeface="Lexend Deca Light" pitchFamily="2" charset="77"/>
            </a:rPr>
            <a:t>💬 En cas de difficulté, notre équipe est là pour vous aider.</a:t>
          </a:r>
        </a:p>
        <a:p>
          <a:pPr lvl="2"/>
          <a:endParaRPr lang="fr-CA" sz="1100" b="0" i="0">
            <a:latin typeface="Lexend Deca Light" pitchFamily="2" charset="77"/>
          </a:endParaRPr>
        </a:p>
        <a:p>
          <a:pPr lvl="2"/>
          <a:r>
            <a:rPr lang="fr-CA" sz="1100" b="0" i="0">
              <a:latin typeface="Lexend Deca Light" pitchFamily="2" charset="77"/>
            </a:rPr>
            <a:t>📧 Écrivez-nous </a:t>
          </a:r>
          <a:r>
            <a:rPr lang="fr-CA" sz="1100" b="0" i="0">
              <a:solidFill>
                <a:schemeClr val="tx1"/>
              </a:solidFill>
              <a:latin typeface="Lexend Deca Light" pitchFamily="2" charset="77"/>
            </a:rPr>
            <a:t>à </a:t>
          </a:r>
          <a:r>
            <a:rPr lang="fr-CA" sz="1100" b="0" i="0">
              <a:solidFill>
                <a:schemeClr val="tx1"/>
              </a:solidFill>
              <a:latin typeface="Lexend Deca Medium" pitchFamily="2" charset="77"/>
            </a:rPr>
            <a:t>info@fondsecoleader.ca</a:t>
          </a:r>
        </a:p>
        <a:p>
          <a:pPr lvl="2"/>
          <a:endParaRPr lang="fr-CA" sz="1100" b="0" i="0">
            <a:solidFill>
              <a:schemeClr val="tx1"/>
            </a:solidFill>
            <a:latin typeface="Lexend Deca Light" pitchFamily="2" charset="77"/>
          </a:endParaRPr>
        </a:p>
        <a:p>
          <a:pPr lvl="2"/>
          <a:r>
            <a:rPr lang="fr-CA" sz="1100" b="0" i="0">
              <a:solidFill>
                <a:schemeClr val="tx1"/>
              </a:solidFill>
              <a:latin typeface="Lexend Deca Light" pitchFamily="2" charset="77"/>
            </a:rPr>
            <a:t>📌 Objet du courriel : </a:t>
          </a:r>
          <a:r>
            <a:rPr lang="fr-CA" sz="1100" b="0" i="0">
              <a:solidFill>
                <a:schemeClr val="tx1"/>
              </a:solidFill>
              <a:latin typeface="Lexend Deca Medium" pitchFamily="2" charset="77"/>
            </a:rPr>
            <a:t>BUDGET_Cohorte_Nom du coordonnateur</a:t>
          </a:r>
        </a:p>
      </xdr:txBody>
    </xdr:sp>
    <xdr:clientData/>
  </xdr:twoCellAnchor>
  <xdr:twoCellAnchor editAs="oneCell">
    <xdr:from>
      <xdr:col>1</xdr:col>
      <xdr:colOff>584200</xdr:colOff>
      <xdr:row>0</xdr:row>
      <xdr:rowOff>76200</xdr:rowOff>
    </xdr:from>
    <xdr:to>
      <xdr:col>2</xdr:col>
      <xdr:colOff>2247900</xdr:colOff>
      <xdr:row>1</xdr:row>
      <xdr:rowOff>88900</xdr:rowOff>
    </xdr:to>
    <xdr:pic>
      <xdr:nvPicPr>
        <xdr:cNvPr id="6" name="Image 35">
          <a:extLst>
            <a:ext uri="{FF2B5EF4-FFF2-40B4-BE49-F238E27FC236}">
              <a16:creationId xmlns:a16="http://schemas.microsoft.com/office/drawing/2014/main" id="{4E0B2B78-CE70-374D-9208-1C317F7413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4900" y="76200"/>
          <a:ext cx="2438400" cy="12192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717177</xdr:colOff>
      <xdr:row>2</xdr:row>
      <xdr:rowOff>0</xdr:rowOff>
    </xdr:from>
    <xdr:to>
      <xdr:col>2</xdr:col>
      <xdr:colOff>2863477</xdr:colOff>
      <xdr:row>3</xdr:row>
      <xdr:rowOff>76200</xdr:rowOff>
    </xdr:to>
    <xdr:pic>
      <xdr:nvPicPr>
        <xdr:cNvPr id="2" name="Image 2">
          <a:extLst>
            <a:ext uri="{FF2B5EF4-FFF2-40B4-BE49-F238E27FC236}">
              <a16:creationId xmlns:a16="http://schemas.microsoft.com/office/drawing/2014/main" id="{452D87DE-5CD5-7E44-B130-A0311D0413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53883" y="418353"/>
          <a:ext cx="3175000" cy="1587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732118</xdr:colOff>
      <xdr:row>2</xdr:row>
      <xdr:rowOff>14941</xdr:rowOff>
    </xdr:from>
    <xdr:to>
      <xdr:col>2</xdr:col>
      <xdr:colOff>2878418</xdr:colOff>
      <xdr:row>3</xdr:row>
      <xdr:rowOff>91141</xdr:rowOff>
    </xdr:to>
    <xdr:pic>
      <xdr:nvPicPr>
        <xdr:cNvPr id="4" name="Image 2">
          <a:extLst>
            <a:ext uri="{FF2B5EF4-FFF2-40B4-BE49-F238E27FC236}">
              <a16:creationId xmlns:a16="http://schemas.microsoft.com/office/drawing/2014/main" id="{F8963A38-1102-E14A-8196-64BE8C28E3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8824" y="433294"/>
          <a:ext cx="3175000" cy="1587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42526</xdr:colOff>
      <xdr:row>0</xdr:row>
      <xdr:rowOff>231013</xdr:rowOff>
    </xdr:from>
    <xdr:to>
      <xdr:col>2</xdr:col>
      <xdr:colOff>2201526</xdr:colOff>
      <xdr:row>0</xdr:row>
      <xdr:rowOff>1818513</xdr:rowOff>
    </xdr:to>
    <xdr:pic>
      <xdr:nvPicPr>
        <xdr:cNvPr id="9" name="Image 2">
          <a:extLst>
            <a:ext uri="{FF2B5EF4-FFF2-40B4-BE49-F238E27FC236}">
              <a16:creationId xmlns:a16="http://schemas.microsoft.com/office/drawing/2014/main" id="{29D5F17C-08F4-EC46-85D2-D03D4ADE6B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3911" y="231013"/>
          <a:ext cx="3175000" cy="1587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272724</xdr:colOff>
      <xdr:row>1</xdr:row>
      <xdr:rowOff>38267</xdr:rowOff>
    </xdr:from>
    <xdr:to>
      <xdr:col>2</xdr:col>
      <xdr:colOff>1835801</xdr:colOff>
      <xdr:row>2</xdr:row>
      <xdr:rowOff>109827</xdr:rowOff>
    </xdr:to>
    <xdr:pic>
      <xdr:nvPicPr>
        <xdr:cNvPr id="2" name="Image 1">
          <a:extLst>
            <a:ext uri="{FF2B5EF4-FFF2-40B4-BE49-F238E27FC236}">
              <a16:creationId xmlns:a16="http://schemas.microsoft.com/office/drawing/2014/main" id="{3174353A-1914-E045-B7D5-C96CCB3BAC4F}"/>
            </a:ext>
          </a:extLst>
        </xdr:cNvPr>
        <xdr:cNvPicPr>
          <a:picLocks noChangeAspect="1"/>
        </xdr:cNvPicPr>
      </xdr:nvPicPr>
      <xdr:blipFill>
        <a:blip xmlns:r="http://schemas.openxmlformats.org/officeDocument/2006/relationships" r:embed="rId1"/>
        <a:stretch>
          <a:fillRect/>
        </a:stretch>
      </xdr:blipFill>
      <xdr:spPr>
        <a:xfrm>
          <a:off x="780724" y="292267"/>
          <a:ext cx="2540977" cy="9351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283883</xdr:colOff>
      <xdr:row>0</xdr:row>
      <xdr:rowOff>119528</xdr:rowOff>
    </xdr:from>
    <xdr:to>
      <xdr:col>2</xdr:col>
      <xdr:colOff>2874683</xdr:colOff>
      <xdr:row>3</xdr:row>
      <xdr:rowOff>17928</xdr:rowOff>
    </xdr:to>
    <xdr:pic>
      <xdr:nvPicPr>
        <xdr:cNvPr id="5" name="Image 3">
          <a:extLst>
            <a:ext uri="{FF2B5EF4-FFF2-40B4-BE49-F238E27FC236}">
              <a16:creationId xmlns:a16="http://schemas.microsoft.com/office/drawing/2014/main" id="{DE2168FC-650F-A746-71EF-A92A6FF0B3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8824" y="119528"/>
          <a:ext cx="3175000" cy="1587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283882</xdr:colOff>
      <xdr:row>1</xdr:row>
      <xdr:rowOff>14941</xdr:rowOff>
    </xdr:from>
    <xdr:to>
      <xdr:col>2</xdr:col>
      <xdr:colOff>2874682</xdr:colOff>
      <xdr:row>3</xdr:row>
      <xdr:rowOff>14941</xdr:rowOff>
    </xdr:to>
    <xdr:pic>
      <xdr:nvPicPr>
        <xdr:cNvPr id="6" name="Image 3">
          <a:extLst>
            <a:ext uri="{FF2B5EF4-FFF2-40B4-BE49-F238E27FC236}">
              <a16:creationId xmlns:a16="http://schemas.microsoft.com/office/drawing/2014/main" id="{1D9A2921-C8D9-084B-B28D-130EE1CA7A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2706" y="224117"/>
          <a:ext cx="3175000" cy="1587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702233</xdr:colOff>
      <xdr:row>1</xdr:row>
      <xdr:rowOff>44824</xdr:rowOff>
    </xdr:from>
    <xdr:to>
      <xdr:col>2</xdr:col>
      <xdr:colOff>2848533</xdr:colOff>
      <xdr:row>2</xdr:row>
      <xdr:rowOff>1429124</xdr:rowOff>
    </xdr:to>
    <xdr:pic>
      <xdr:nvPicPr>
        <xdr:cNvPr id="7" name="Image 2">
          <a:extLst>
            <a:ext uri="{FF2B5EF4-FFF2-40B4-BE49-F238E27FC236}">
              <a16:creationId xmlns:a16="http://schemas.microsoft.com/office/drawing/2014/main" id="{78E32613-069E-A84F-996A-77668D02F8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8939" y="254000"/>
          <a:ext cx="3175000" cy="1587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687294</xdr:colOff>
      <xdr:row>1</xdr:row>
      <xdr:rowOff>104588</xdr:rowOff>
    </xdr:from>
    <xdr:to>
      <xdr:col>2</xdr:col>
      <xdr:colOff>2833594</xdr:colOff>
      <xdr:row>2</xdr:row>
      <xdr:rowOff>1488888</xdr:rowOff>
    </xdr:to>
    <xdr:pic>
      <xdr:nvPicPr>
        <xdr:cNvPr id="5" name="Image 2">
          <a:extLst>
            <a:ext uri="{FF2B5EF4-FFF2-40B4-BE49-F238E27FC236}">
              <a16:creationId xmlns:a16="http://schemas.microsoft.com/office/drawing/2014/main" id="{E21E4011-1725-DC4D-BD16-FCBF5C2454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0" y="313764"/>
          <a:ext cx="3175000" cy="1587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732117</xdr:colOff>
      <xdr:row>1</xdr:row>
      <xdr:rowOff>134471</xdr:rowOff>
    </xdr:from>
    <xdr:to>
      <xdr:col>2</xdr:col>
      <xdr:colOff>2878417</xdr:colOff>
      <xdr:row>3</xdr:row>
      <xdr:rowOff>7471</xdr:rowOff>
    </xdr:to>
    <xdr:pic>
      <xdr:nvPicPr>
        <xdr:cNvPr id="2" name="Image 2">
          <a:extLst>
            <a:ext uri="{FF2B5EF4-FFF2-40B4-BE49-F238E27FC236}">
              <a16:creationId xmlns:a16="http://schemas.microsoft.com/office/drawing/2014/main" id="{91591517-677B-6E40-A016-99F521CC4A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8823" y="343647"/>
          <a:ext cx="3175000" cy="1587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717176</xdr:colOff>
      <xdr:row>1</xdr:row>
      <xdr:rowOff>134471</xdr:rowOff>
    </xdr:from>
    <xdr:to>
      <xdr:col>2</xdr:col>
      <xdr:colOff>2863476</xdr:colOff>
      <xdr:row>3</xdr:row>
      <xdr:rowOff>7471</xdr:rowOff>
    </xdr:to>
    <xdr:pic>
      <xdr:nvPicPr>
        <xdr:cNvPr id="2" name="Image 2">
          <a:extLst>
            <a:ext uri="{FF2B5EF4-FFF2-40B4-BE49-F238E27FC236}">
              <a16:creationId xmlns:a16="http://schemas.microsoft.com/office/drawing/2014/main" id="{A9CA2213-74B0-2147-802C-78D119D70B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53882" y="343647"/>
          <a:ext cx="3175000" cy="1587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687294</xdr:colOff>
      <xdr:row>1</xdr:row>
      <xdr:rowOff>164354</xdr:rowOff>
    </xdr:from>
    <xdr:to>
      <xdr:col>2</xdr:col>
      <xdr:colOff>2833594</xdr:colOff>
      <xdr:row>3</xdr:row>
      <xdr:rowOff>37354</xdr:rowOff>
    </xdr:to>
    <xdr:pic>
      <xdr:nvPicPr>
        <xdr:cNvPr id="2" name="Image 2">
          <a:extLst>
            <a:ext uri="{FF2B5EF4-FFF2-40B4-BE49-F238E27FC236}">
              <a16:creationId xmlns:a16="http://schemas.microsoft.com/office/drawing/2014/main" id="{971BA828-E1A6-8D47-9F02-AAEA6C1DC4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0" y="373530"/>
          <a:ext cx="3175000" cy="1587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732117</xdr:colOff>
      <xdr:row>1</xdr:row>
      <xdr:rowOff>179295</xdr:rowOff>
    </xdr:from>
    <xdr:to>
      <xdr:col>2</xdr:col>
      <xdr:colOff>2878417</xdr:colOff>
      <xdr:row>3</xdr:row>
      <xdr:rowOff>52295</xdr:rowOff>
    </xdr:to>
    <xdr:pic>
      <xdr:nvPicPr>
        <xdr:cNvPr id="2" name="Image 2">
          <a:extLst>
            <a:ext uri="{FF2B5EF4-FFF2-40B4-BE49-F238E27FC236}">
              <a16:creationId xmlns:a16="http://schemas.microsoft.com/office/drawing/2014/main" id="{8A112CE6-4A93-274B-B2AB-DD750AF8FB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8823" y="388471"/>
          <a:ext cx="3175000" cy="15875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6BB98-353C-0549-9A69-3DF82ACA0EFD}">
  <dimension ref="A1:K104"/>
  <sheetViews>
    <sheetView tabSelected="1" zoomScaleNormal="100" workbookViewId="0">
      <selection activeCell="D12" sqref="D12"/>
    </sheetView>
  </sheetViews>
  <sheetFormatPr defaultColWidth="10.875" defaultRowHeight="15.95"/>
  <cols>
    <col min="1" max="1" width="14.125" style="229" customWidth="1"/>
    <col min="2" max="2" width="10.125" style="229" customWidth="1"/>
    <col min="3" max="3" width="30.125" style="229" customWidth="1"/>
    <col min="4" max="4" width="54.125" style="229" customWidth="1"/>
    <col min="5" max="5" width="19.375" style="229" customWidth="1"/>
    <col min="6" max="6" width="9.625" style="229" customWidth="1"/>
    <col min="7" max="7" width="26.375" style="229" customWidth="1"/>
    <col min="8" max="8" width="16.375" style="229" customWidth="1"/>
    <col min="9" max="9" width="28.875" style="229" customWidth="1"/>
    <col min="10" max="10" width="5.125" style="229" customWidth="1"/>
    <col min="11" max="11" width="10.875" style="229"/>
    <col min="12" max="12" width="46.375" style="229" customWidth="1"/>
    <col min="13" max="16384" width="10.875" style="229"/>
  </cols>
  <sheetData>
    <row r="1" spans="1:11" ht="95.1" customHeight="1">
      <c r="A1" s="435" t="s">
        <v>0</v>
      </c>
      <c r="B1" s="437" t="s">
        <v>1</v>
      </c>
      <c r="C1" s="437"/>
      <c r="D1" s="437"/>
      <c r="E1" s="437"/>
      <c r="F1" s="437"/>
      <c r="G1" s="437"/>
      <c r="H1" s="437"/>
      <c r="I1" s="437"/>
      <c r="J1" s="437"/>
      <c r="K1" s="437"/>
    </row>
    <row r="5" spans="1:11" ht="36">
      <c r="C5" s="436" t="s">
        <v>2</v>
      </c>
      <c r="D5" s="436"/>
      <c r="E5" s="436"/>
      <c r="F5" s="436"/>
      <c r="G5" s="436"/>
      <c r="H5" s="436"/>
      <c r="I5" s="436"/>
    </row>
    <row r="6" spans="1:11">
      <c r="C6" s="230"/>
      <c r="D6" s="230"/>
      <c r="E6" s="230"/>
      <c r="F6" s="230"/>
      <c r="G6" s="230"/>
      <c r="H6" s="230"/>
      <c r="I6" s="230"/>
    </row>
    <row r="7" spans="1:11" ht="18.95">
      <c r="C7" s="231" t="s">
        <v>3</v>
      </c>
      <c r="D7" s="227" t="s">
        <v>4</v>
      </c>
      <c r="E7" s="232"/>
      <c r="F7" s="230"/>
      <c r="G7" s="231" t="s">
        <v>5</v>
      </c>
      <c r="H7" s="439" t="s">
        <v>6</v>
      </c>
      <c r="I7" s="439"/>
    </row>
    <row r="8" spans="1:11" ht="21.95" customHeight="1">
      <c r="C8" s="231" t="s">
        <v>7</v>
      </c>
      <c r="D8" s="228" t="s">
        <v>8</v>
      </c>
      <c r="E8" s="232"/>
      <c r="F8" s="230"/>
      <c r="G8" s="231" t="s">
        <v>9</v>
      </c>
      <c r="H8" s="439" t="s">
        <v>10</v>
      </c>
      <c r="I8" s="439"/>
    </row>
    <row r="9" spans="1:11" ht="18.95">
      <c r="C9" s="231" t="s">
        <v>11</v>
      </c>
      <c r="D9" s="228" t="s">
        <v>12</v>
      </c>
      <c r="E9" s="232"/>
      <c r="F9" s="230"/>
      <c r="G9" s="231" t="s">
        <v>13</v>
      </c>
      <c r="H9" s="439" t="s">
        <v>14</v>
      </c>
      <c r="I9" s="439"/>
    </row>
    <row r="10" spans="1:11" ht="24" customHeight="1">
      <c r="C10" s="231" t="s">
        <v>15</v>
      </c>
      <c r="D10" s="228" t="s">
        <v>16</v>
      </c>
      <c r="E10" s="230"/>
      <c r="F10" s="230"/>
      <c r="G10" s="231" t="s">
        <v>17</v>
      </c>
      <c r="H10" s="439" t="s">
        <v>18</v>
      </c>
      <c r="I10" s="439"/>
    </row>
    <row r="11" spans="1:11" ht="18.95">
      <c r="C11" s="231" t="s">
        <v>19</v>
      </c>
      <c r="D11" s="228" t="s">
        <v>20</v>
      </c>
      <c r="E11" s="230"/>
      <c r="F11" s="230"/>
      <c r="G11" s="231" t="s">
        <v>21</v>
      </c>
      <c r="H11" s="439" t="s">
        <v>22</v>
      </c>
      <c r="I11" s="439"/>
    </row>
    <row r="12" spans="1:11" ht="18.95">
      <c r="C12" s="231" t="s">
        <v>23</v>
      </c>
      <c r="D12" s="228" t="s">
        <v>24</v>
      </c>
      <c r="E12" s="230"/>
      <c r="F12" s="230"/>
      <c r="G12" s="231" t="s">
        <v>25</v>
      </c>
      <c r="H12" s="439" t="s">
        <v>26</v>
      </c>
      <c r="I12" s="439"/>
    </row>
    <row r="13" spans="1:11" ht="18.95">
      <c r="C13" s="230"/>
      <c r="D13" s="230"/>
      <c r="E13" s="230"/>
      <c r="F13" s="230"/>
      <c r="G13" s="231" t="s">
        <v>27</v>
      </c>
      <c r="H13" s="439" t="s">
        <v>28</v>
      </c>
      <c r="I13" s="439"/>
    </row>
    <row r="14" spans="1:11" ht="18.95">
      <c r="C14" s="230"/>
      <c r="D14" s="230"/>
      <c r="E14" s="230"/>
      <c r="F14" s="230"/>
      <c r="G14" s="231" t="s">
        <v>29</v>
      </c>
      <c r="H14" s="439" t="s">
        <v>30</v>
      </c>
      <c r="I14" s="439"/>
    </row>
    <row r="15" spans="1:11" ht="18.95">
      <c r="C15" s="230"/>
      <c r="D15" s="230"/>
      <c r="E15" s="230"/>
      <c r="F15" s="230"/>
      <c r="G15" s="231" t="s">
        <v>31</v>
      </c>
      <c r="H15" s="439" t="s">
        <v>32</v>
      </c>
      <c r="I15" s="439"/>
    </row>
    <row r="16" spans="1:11" ht="24" customHeight="1">
      <c r="C16" s="230"/>
      <c r="D16" s="230"/>
      <c r="E16" s="230"/>
      <c r="F16" s="230"/>
      <c r="G16" s="231" t="s">
        <v>33</v>
      </c>
      <c r="H16" s="439" t="s">
        <v>34</v>
      </c>
      <c r="I16" s="439"/>
    </row>
    <row r="17" spans="3:9" ht="35.1" customHeight="1">
      <c r="C17" s="233"/>
      <c r="D17" s="233"/>
      <c r="E17" s="233"/>
      <c r="F17" s="233"/>
      <c r="G17" s="233"/>
      <c r="H17" s="233"/>
      <c r="I17" s="233"/>
    </row>
    <row r="19" spans="3:9" ht="15.95" customHeight="1">
      <c r="C19" s="438"/>
      <c r="D19" s="438"/>
      <c r="E19" s="438"/>
      <c r="F19" s="438"/>
      <c r="G19" s="438"/>
      <c r="H19" s="438"/>
      <c r="I19" s="438"/>
    </row>
    <row r="20" spans="3:9">
      <c r="C20" s="438"/>
      <c r="D20" s="438"/>
      <c r="E20" s="438"/>
      <c r="F20" s="438"/>
      <c r="G20" s="438"/>
      <c r="H20" s="438"/>
      <c r="I20" s="438"/>
    </row>
    <row r="21" spans="3:9">
      <c r="C21" s="438"/>
      <c r="D21" s="438"/>
      <c r="E21" s="438"/>
      <c r="F21" s="438"/>
      <c r="G21" s="438"/>
      <c r="H21" s="438"/>
      <c r="I21" s="438"/>
    </row>
    <row r="22" spans="3:9">
      <c r="C22" s="438"/>
      <c r="D22" s="438"/>
      <c r="E22" s="438"/>
      <c r="F22" s="438"/>
      <c r="G22" s="438"/>
      <c r="H22" s="438"/>
      <c r="I22" s="438"/>
    </row>
    <row r="23" spans="3:9">
      <c r="C23" s="438"/>
      <c r="D23" s="438"/>
      <c r="E23" s="438"/>
      <c r="F23" s="438"/>
      <c r="G23" s="438"/>
      <c r="H23" s="438"/>
      <c r="I23" s="438"/>
    </row>
    <row r="24" spans="3:9">
      <c r="C24" s="438"/>
      <c r="D24" s="438"/>
      <c r="E24" s="438"/>
      <c r="F24" s="438"/>
      <c r="G24" s="438"/>
      <c r="H24" s="438"/>
      <c r="I24" s="438"/>
    </row>
    <row r="25" spans="3:9">
      <c r="C25" s="438"/>
      <c r="D25" s="438"/>
      <c r="E25" s="438"/>
      <c r="F25" s="438"/>
      <c r="G25" s="438"/>
      <c r="H25" s="438"/>
      <c r="I25" s="438"/>
    </row>
    <row r="26" spans="3:9">
      <c r="C26" s="438"/>
      <c r="D26" s="438"/>
      <c r="E26" s="438"/>
      <c r="F26" s="438"/>
      <c r="G26" s="438"/>
      <c r="H26" s="438"/>
      <c r="I26" s="438"/>
    </row>
    <row r="27" spans="3:9">
      <c r="C27" s="438"/>
      <c r="D27" s="438"/>
      <c r="E27" s="438"/>
      <c r="F27" s="438"/>
      <c r="G27" s="438"/>
      <c r="H27" s="438"/>
      <c r="I27" s="438"/>
    </row>
    <row r="28" spans="3:9">
      <c r="C28" s="438"/>
      <c r="D28" s="438"/>
      <c r="E28" s="438"/>
      <c r="F28" s="438"/>
      <c r="G28" s="438"/>
      <c r="H28" s="438"/>
      <c r="I28" s="438"/>
    </row>
    <row r="29" spans="3:9">
      <c r="C29" s="438"/>
      <c r="D29" s="438"/>
      <c r="E29" s="438"/>
      <c r="F29" s="438"/>
      <c r="G29" s="438"/>
      <c r="H29" s="438"/>
      <c r="I29" s="438"/>
    </row>
    <row r="30" spans="3:9">
      <c r="C30" s="438"/>
      <c r="D30" s="438"/>
      <c r="E30" s="438"/>
      <c r="F30" s="438"/>
      <c r="G30" s="438"/>
      <c r="H30" s="438"/>
      <c r="I30" s="438"/>
    </row>
    <row r="31" spans="3:9">
      <c r="C31" s="438"/>
      <c r="D31" s="438"/>
      <c r="E31" s="438"/>
      <c r="F31" s="438"/>
      <c r="G31" s="438"/>
      <c r="H31" s="438"/>
      <c r="I31" s="438"/>
    </row>
    <row r="32" spans="3:9">
      <c r="C32" s="438"/>
      <c r="D32" s="438"/>
      <c r="E32" s="438"/>
      <c r="F32" s="438"/>
      <c r="G32" s="438"/>
      <c r="H32" s="438"/>
      <c r="I32" s="438"/>
    </row>
    <row r="33" spans="3:9">
      <c r="C33" s="438"/>
      <c r="D33" s="438"/>
      <c r="E33" s="438"/>
      <c r="F33" s="438"/>
      <c r="G33" s="438"/>
      <c r="H33" s="438"/>
      <c r="I33" s="438"/>
    </row>
    <row r="34" spans="3:9">
      <c r="C34" s="438"/>
      <c r="D34" s="438"/>
      <c r="E34" s="438"/>
      <c r="F34" s="438"/>
      <c r="G34" s="438"/>
      <c r="H34" s="438"/>
      <c r="I34" s="438"/>
    </row>
    <row r="35" spans="3:9">
      <c r="C35" s="438"/>
      <c r="D35" s="438"/>
      <c r="E35" s="438"/>
      <c r="F35" s="438"/>
      <c r="G35" s="438"/>
      <c r="H35" s="438"/>
      <c r="I35" s="438"/>
    </row>
    <row r="36" spans="3:9">
      <c r="C36" s="438"/>
      <c r="D36" s="438"/>
      <c r="E36" s="438"/>
      <c r="F36" s="438"/>
      <c r="G36" s="438"/>
      <c r="H36" s="438"/>
      <c r="I36" s="438"/>
    </row>
    <row r="37" spans="3:9">
      <c r="C37" s="438"/>
      <c r="D37" s="438"/>
      <c r="E37" s="438"/>
      <c r="F37" s="438"/>
      <c r="G37" s="438"/>
      <c r="H37" s="438"/>
      <c r="I37" s="438"/>
    </row>
    <row r="38" spans="3:9">
      <c r="C38" s="438"/>
      <c r="D38" s="438"/>
      <c r="E38" s="438"/>
      <c r="F38" s="438"/>
      <c r="G38" s="438"/>
      <c r="H38" s="438"/>
      <c r="I38" s="438"/>
    </row>
    <row r="39" spans="3:9">
      <c r="C39" s="438"/>
      <c r="D39" s="438"/>
      <c r="E39" s="438"/>
      <c r="F39" s="438"/>
      <c r="G39" s="438"/>
      <c r="H39" s="438"/>
      <c r="I39" s="438"/>
    </row>
    <row r="40" spans="3:9">
      <c r="C40" s="438"/>
      <c r="D40" s="438"/>
      <c r="E40" s="438"/>
      <c r="F40" s="438"/>
      <c r="G40" s="438"/>
      <c r="H40" s="438"/>
      <c r="I40" s="438"/>
    </row>
    <row r="41" spans="3:9">
      <c r="C41" s="438"/>
      <c r="D41" s="438"/>
      <c r="E41" s="438"/>
      <c r="F41" s="438"/>
      <c r="G41" s="438"/>
      <c r="H41" s="438"/>
      <c r="I41" s="438"/>
    </row>
    <row r="42" spans="3:9">
      <c r="C42" s="438"/>
      <c r="D42" s="438"/>
      <c r="E42" s="438"/>
      <c r="F42" s="438"/>
      <c r="G42" s="438"/>
      <c r="H42" s="438"/>
      <c r="I42" s="438"/>
    </row>
    <row r="43" spans="3:9">
      <c r="C43" s="438"/>
      <c r="D43" s="438"/>
      <c r="E43" s="438"/>
      <c r="F43" s="438"/>
      <c r="G43" s="438"/>
      <c r="H43" s="438"/>
      <c r="I43" s="438"/>
    </row>
    <row r="44" spans="3:9">
      <c r="C44" s="438"/>
      <c r="D44" s="438"/>
      <c r="E44" s="438"/>
      <c r="F44" s="438"/>
      <c r="G44" s="438"/>
      <c r="H44" s="438"/>
      <c r="I44" s="438"/>
    </row>
    <row r="45" spans="3:9">
      <c r="C45" s="438"/>
      <c r="D45" s="438"/>
      <c r="E45" s="438"/>
      <c r="F45" s="438"/>
      <c r="G45" s="438"/>
      <c r="H45" s="438"/>
      <c r="I45" s="438"/>
    </row>
    <row r="46" spans="3:9">
      <c r="C46" s="438"/>
      <c r="D46" s="438"/>
      <c r="E46" s="438"/>
      <c r="F46" s="438"/>
      <c r="G46" s="438"/>
      <c r="H46" s="438"/>
      <c r="I46" s="438"/>
    </row>
    <row r="47" spans="3:9">
      <c r="C47" s="438"/>
      <c r="D47" s="438"/>
      <c r="E47" s="438"/>
      <c r="F47" s="438"/>
      <c r="G47" s="438"/>
      <c r="H47" s="438"/>
      <c r="I47" s="438"/>
    </row>
    <row r="48" spans="3:9">
      <c r="C48" s="438"/>
      <c r="D48" s="438"/>
      <c r="E48" s="438"/>
      <c r="F48" s="438"/>
      <c r="G48" s="438"/>
      <c r="H48" s="438"/>
      <c r="I48" s="438"/>
    </row>
    <row r="49" spans="3:9">
      <c r="C49" s="438"/>
      <c r="D49" s="438"/>
      <c r="E49" s="438"/>
      <c r="F49" s="438"/>
      <c r="G49" s="438"/>
      <c r="H49" s="438"/>
      <c r="I49" s="438"/>
    </row>
    <row r="50" spans="3:9">
      <c r="C50" s="438"/>
      <c r="D50" s="438"/>
      <c r="E50" s="438"/>
      <c r="F50" s="438"/>
      <c r="G50" s="438"/>
      <c r="H50" s="438"/>
      <c r="I50" s="438"/>
    </row>
    <row r="51" spans="3:9">
      <c r="C51" s="438"/>
      <c r="D51" s="438"/>
      <c r="E51" s="438"/>
      <c r="F51" s="438"/>
      <c r="G51" s="438"/>
      <c r="H51" s="438"/>
      <c r="I51" s="438"/>
    </row>
    <row r="52" spans="3:9">
      <c r="C52" s="438"/>
      <c r="D52" s="438"/>
      <c r="E52" s="438"/>
      <c r="F52" s="438"/>
      <c r="G52" s="438"/>
      <c r="H52" s="438"/>
      <c r="I52" s="438"/>
    </row>
    <row r="53" spans="3:9">
      <c r="C53" s="438"/>
      <c r="D53" s="438"/>
      <c r="E53" s="438"/>
      <c r="F53" s="438"/>
      <c r="G53" s="438"/>
      <c r="H53" s="438"/>
      <c r="I53" s="438"/>
    </row>
    <row r="54" spans="3:9">
      <c r="C54" s="438"/>
      <c r="D54" s="438"/>
      <c r="E54" s="438"/>
      <c r="F54" s="438"/>
      <c r="G54" s="438"/>
      <c r="H54" s="438"/>
      <c r="I54" s="438"/>
    </row>
    <row r="55" spans="3:9">
      <c r="C55" s="438"/>
      <c r="D55" s="438"/>
      <c r="E55" s="438"/>
      <c r="F55" s="438"/>
      <c r="G55" s="438"/>
      <c r="H55" s="438"/>
      <c r="I55" s="438"/>
    </row>
    <row r="56" spans="3:9">
      <c r="C56" s="438"/>
      <c r="D56" s="438"/>
      <c r="E56" s="438"/>
      <c r="F56" s="438"/>
      <c r="G56" s="438"/>
      <c r="H56" s="438"/>
      <c r="I56" s="438"/>
    </row>
    <row r="57" spans="3:9">
      <c r="C57" s="438"/>
      <c r="D57" s="438"/>
      <c r="E57" s="438"/>
      <c r="F57" s="438"/>
      <c r="G57" s="438"/>
      <c r="H57" s="438"/>
      <c r="I57" s="438"/>
    </row>
    <row r="58" spans="3:9">
      <c r="C58" s="438"/>
      <c r="D58" s="438"/>
      <c r="E58" s="438"/>
      <c r="F58" s="438"/>
      <c r="G58" s="438"/>
      <c r="H58" s="438"/>
      <c r="I58" s="438"/>
    </row>
    <row r="59" spans="3:9">
      <c r="C59" s="438"/>
      <c r="D59" s="438"/>
      <c r="E59" s="438"/>
      <c r="F59" s="438"/>
      <c r="G59" s="438"/>
      <c r="H59" s="438"/>
      <c r="I59" s="438"/>
    </row>
    <row r="60" spans="3:9">
      <c r="C60" s="438"/>
      <c r="D60" s="438"/>
      <c r="E60" s="438"/>
      <c r="F60" s="438"/>
      <c r="G60" s="438"/>
      <c r="H60" s="438"/>
      <c r="I60" s="438"/>
    </row>
    <row r="61" spans="3:9">
      <c r="C61" s="438"/>
      <c r="D61" s="438"/>
      <c r="E61" s="438"/>
      <c r="F61" s="438"/>
      <c r="G61" s="438"/>
      <c r="H61" s="438"/>
      <c r="I61" s="438"/>
    </row>
    <row r="62" spans="3:9">
      <c r="C62" s="438"/>
      <c r="D62" s="438"/>
      <c r="E62" s="438"/>
      <c r="F62" s="438"/>
      <c r="G62" s="438"/>
      <c r="H62" s="438"/>
      <c r="I62" s="438"/>
    </row>
    <row r="63" spans="3:9">
      <c r="C63" s="438"/>
      <c r="D63" s="438"/>
      <c r="E63" s="438"/>
      <c r="F63" s="438"/>
      <c r="G63" s="438"/>
      <c r="H63" s="438"/>
      <c r="I63" s="438"/>
    </row>
    <row r="64" spans="3:9">
      <c r="C64" s="438"/>
      <c r="D64" s="438"/>
      <c r="E64" s="438"/>
      <c r="F64" s="438"/>
      <c r="G64" s="438"/>
      <c r="H64" s="438"/>
      <c r="I64" s="438"/>
    </row>
    <row r="65" spans="3:9">
      <c r="C65" s="438"/>
      <c r="D65" s="438"/>
      <c r="E65" s="438"/>
      <c r="F65" s="438"/>
      <c r="G65" s="438"/>
      <c r="H65" s="438"/>
      <c r="I65" s="438"/>
    </row>
    <row r="66" spans="3:9">
      <c r="C66" s="438"/>
      <c r="D66" s="438"/>
      <c r="E66" s="438"/>
      <c r="F66" s="438"/>
      <c r="G66" s="438"/>
      <c r="H66" s="438"/>
      <c r="I66" s="438"/>
    </row>
    <row r="67" spans="3:9">
      <c r="C67" s="438"/>
      <c r="D67" s="438"/>
      <c r="E67" s="438"/>
      <c r="F67" s="438"/>
      <c r="G67" s="438"/>
      <c r="H67" s="438"/>
      <c r="I67" s="438"/>
    </row>
    <row r="68" spans="3:9">
      <c r="C68" s="438"/>
      <c r="D68" s="438"/>
      <c r="E68" s="438"/>
      <c r="F68" s="438"/>
      <c r="G68" s="438"/>
      <c r="H68" s="438"/>
      <c r="I68" s="438"/>
    </row>
    <row r="69" spans="3:9">
      <c r="C69" s="438"/>
      <c r="D69" s="438"/>
      <c r="E69" s="438"/>
      <c r="F69" s="438"/>
      <c r="G69" s="438"/>
      <c r="H69" s="438"/>
      <c r="I69" s="438"/>
    </row>
    <row r="70" spans="3:9">
      <c r="C70" s="438"/>
      <c r="D70" s="438"/>
      <c r="E70" s="438"/>
      <c r="F70" s="438"/>
      <c r="G70" s="438"/>
      <c r="H70" s="438"/>
      <c r="I70" s="438"/>
    </row>
    <row r="71" spans="3:9">
      <c r="C71" s="438"/>
      <c r="D71" s="438"/>
      <c r="E71" s="438"/>
      <c r="F71" s="438"/>
      <c r="G71" s="438"/>
      <c r="H71" s="438"/>
      <c r="I71" s="438"/>
    </row>
    <row r="72" spans="3:9">
      <c r="C72" s="438"/>
      <c r="D72" s="438"/>
      <c r="E72" s="438"/>
      <c r="F72" s="438"/>
      <c r="G72" s="438"/>
      <c r="H72" s="438"/>
      <c r="I72" s="438"/>
    </row>
    <row r="73" spans="3:9">
      <c r="C73" s="438"/>
      <c r="D73" s="438"/>
      <c r="E73" s="438"/>
      <c r="F73" s="438"/>
      <c r="G73" s="438"/>
      <c r="H73" s="438"/>
      <c r="I73" s="438"/>
    </row>
    <row r="74" spans="3:9">
      <c r="C74" s="438"/>
      <c r="D74" s="438"/>
      <c r="E74" s="438"/>
      <c r="F74" s="438"/>
      <c r="G74" s="438"/>
      <c r="H74" s="438"/>
      <c r="I74" s="438"/>
    </row>
    <row r="75" spans="3:9">
      <c r="C75" s="438"/>
      <c r="D75" s="438"/>
      <c r="E75" s="438"/>
      <c r="F75" s="438"/>
      <c r="G75" s="438"/>
      <c r="H75" s="438"/>
      <c r="I75" s="438"/>
    </row>
    <row r="76" spans="3:9" ht="408.95" customHeight="1">
      <c r="C76" s="438"/>
      <c r="D76" s="438"/>
      <c r="E76" s="438"/>
      <c r="F76" s="438"/>
      <c r="G76" s="438"/>
      <c r="H76" s="438"/>
      <c r="I76" s="438"/>
    </row>
    <row r="77" spans="3:9">
      <c r="C77" s="438"/>
      <c r="D77" s="438"/>
      <c r="E77" s="438"/>
      <c r="F77" s="438"/>
      <c r="G77" s="438"/>
      <c r="H77" s="438"/>
      <c r="I77" s="438"/>
    </row>
    <row r="78" spans="3:9">
      <c r="C78" s="438"/>
      <c r="D78" s="438"/>
      <c r="E78" s="438"/>
      <c r="F78" s="438"/>
      <c r="G78" s="438"/>
      <c r="H78" s="438"/>
      <c r="I78" s="438"/>
    </row>
    <row r="79" spans="3:9">
      <c r="C79" s="438"/>
      <c r="D79" s="438"/>
      <c r="E79" s="438"/>
      <c r="F79" s="438"/>
      <c r="G79" s="438"/>
      <c r="H79" s="438"/>
      <c r="I79" s="438"/>
    </row>
    <row r="80" spans="3:9">
      <c r="C80" s="438"/>
      <c r="D80" s="438"/>
      <c r="E80" s="438"/>
      <c r="F80" s="438"/>
      <c r="G80" s="438"/>
      <c r="H80" s="438"/>
      <c r="I80" s="438"/>
    </row>
    <row r="81" spans="3:9">
      <c r="C81" s="438"/>
      <c r="D81" s="438"/>
      <c r="E81" s="438"/>
      <c r="F81" s="438"/>
      <c r="G81" s="438"/>
      <c r="H81" s="438"/>
      <c r="I81" s="438"/>
    </row>
    <row r="82" spans="3:9">
      <c r="C82" s="438"/>
      <c r="D82" s="438"/>
      <c r="E82" s="438"/>
      <c r="F82" s="438"/>
      <c r="G82" s="438"/>
      <c r="H82" s="438"/>
      <c r="I82" s="438"/>
    </row>
    <row r="83" spans="3:9">
      <c r="C83" s="438"/>
      <c r="D83" s="438"/>
      <c r="E83" s="438"/>
      <c r="F83" s="438"/>
      <c r="G83" s="438"/>
      <c r="H83" s="438"/>
      <c r="I83" s="438"/>
    </row>
    <row r="84" spans="3:9">
      <c r="C84" s="438"/>
      <c r="D84" s="438"/>
      <c r="E84" s="438"/>
      <c r="F84" s="438"/>
      <c r="G84" s="438"/>
      <c r="H84" s="438"/>
      <c r="I84" s="438"/>
    </row>
    <row r="85" spans="3:9">
      <c r="C85" s="438"/>
      <c r="D85" s="438"/>
      <c r="E85" s="438"/>
      <c r="F85" s="438"/>
      <c r="G85" s="438"/>
      <c r="H85" s="438"/>
      <c r="I85" s="438"/>
    </row>
    <row r="86" spans="3:9">
      <c r="C86" s="438"/>
      <c r="D86" s="438"/>
      <c r="E86" s="438"/>
      <c r="F86" s="438"/>
      <c r="G86" s="438"/>
      <c r="H86" s="438"/>
      <c r="I86" s="438"/>
    </row>
    <row r="87" spans="3:9">
      <c r="C87" s="438"/>
      <c r="D87" s="438"/>
      <c r="E87" s="438"/>
      <c r="F87" s="438"/>
      <c r="G87" s="438"/>
      <c r="H87" s="438"/>
      <c r="I87" s="438"/>
    </row>
    <row r="88" spans="3:9">
      <c r="C88" s="438"/>
      <c r="D88" s="438"/>
      <c r="E88" s="438"/>
      <c r="F88" s="438"/>
      <c r="G88" s="438"/>
      <c r="H88" s="438"/>
      <c r="I88" s="438"/>
    </row>
    <row r="89" spans="3:9">
      <c r="C89" s="438"/>
      <c r="D89" s="438"/>
      <c r="E89" s="438"/>
      <c r="F89" s="438"/>
      <c r="G89" s="438"/>
      <c r="H89" s="438"/>
      <c r="I89" s="438"/>
    </row>
    <row r="90" spans="3:9">
      <c r="C90" s="438"/>
      <c r="D90" s="438"/>
      <c r="E90" s="438"/>
      <c r="F90" s="438"/>
      <c r="G90" s="438"/>
      <c r="H90" s="438"/>
      <c r="I90" s="438"/>
    </row>
    <row r="91" spans="3:9">
      <c r="C91" s="438"/>
      <c r="D91" s="438"/>
      <c r="E91" s="438"/>
      <c r="F91" s="438"/>
      <c r="G91" s="438"/>
      <c r="H91" s="438"/>
      <c r="I91" s="438"/>
    </row>
    <row r="92" spans="3:9">
      <c r="C92" s="438"/>
      <c r="D92" s="438"/>
      <c r="E92" s="438"/>
      <c r="F92" s="438"/>
      <c r="G92" s="438"/>
      <c r="H92" s="438"/>
      <c r="I92" s="438"/>
    </row>
    <row r="93" spans="3:9">
      <c r="C93" s="438"/>
      <c r="D93" s="438"/>
      <c r="E93" s="438"/>
      <c r="F93" s="438"/>
      <c r="G93" s="438"/>
      <c r="H93" s="438"/>
      <c r="I93" s="438"/>
    </row>
    <row r="94" spans="3:9">
      <c r="C94" s="438"/>
      <c r="D94" s="438"/>
      <c r="E94" s="438"/>
      <c r="F94" s="438"/>
      <c r="G94" s="438"/>
      <c r="H94" s="438"/>
      <c r="I94" s="438"/>
    </row>
    <row r="95" spans="3:9">
      <c r="C95" s="438"/>
      <c r="D95" s="438"/>
      <c r="E95" s="438"/>
      <c r="F95" s="438"/>
      <c r="G95" s="438"/>
      <c r="H95" s="438"/>
      <c r="I95" s="438"/>
    </row>
    <row r="96" spans="3:9">
      <c r="C96" s="438"/>
      <c r="D96" s="438"/>
      <c r="E96" s="438"/>
      <c r="F96" s="438"/>
      <c r="G96" s="438"/>
      <c r="H96" s="438"/>
      <c r="I96" s="438"/>
    </row>
    <row r="97" spans="3:9">
      <c r="C97" s="438"/>
      <c r="D97" s="438"/>
      <c r="E97" s="438"/>
      <c r="F97" s="438"/>
      <c r="G97" s="438"/>
      <c r="H97" s="438"/>
      <c r="I97" s="438"/>
    </row>
    <row r="98" spans="3:9">
      <c r="C98" s="438"/>
      <c r="D98" s="438"/>
      <c r="E98" s="438"/>
      <c r="F98" s="438"/>
      <c r="G98" s="438"/>
      <c r="H98" s="438"/>
      <c r="I98" s="438"/>
    </row>
    <row r="99" spans="3:9">
      <c r="C99" s="438"/>
      <c r="D99" s="438"/>
      <c r="E99" s="438"/>
      <c r="F99" s="438"/>
      <c r="G99" s="438"/>
      <c r="H99" s="438"/>
      <c r="I99" s="438"/>
    </row>
    <row r="100" spans="3:9" ht="408.95" customHeight="1">
      <c r="C100" s="438"/>
      <c r="D100" s="438"/>
      <c r="E100" s="438"/>
      <c r="F100" s="438"/>
      <c r="G100" s="438"/>
      <c r="H100" s="438"/>
      <c r="I100" s="438"/>
    </row>
    <row r="101" spans="3:9" ht="408.95" customHeight="1">
      <c r="C101" s="438"/>
      <c r="D101" s="438"/>
      <c r="E101" s="438"/>
      <c r="F101" s="438"/>
      <c r="G101" s="438"/>
      <c r="H101" s="438"/>
      <c r="I101" s="438"/>
    </row>
    <row r="102" spans="3:9" ht="162.94999999999999" customHeight="1">
      <c r="C102" s="438"/>
      <c r="D102" s="438"/>
      <c r="E102" s="438"/>
      <c r="F102" s="438"/>
      <c r="G102" s="438"/>
      <c r="H102" s="438"/>
      <c r="I102" s="438"/>
    </row>
    <row r="103" spans="3:9" ht="5.0999999999999996" customHeight="1">
      <c r="C103" s="438"/>
      <c r="D103" s="438"/>
      <c r="E103" s="438"/>
      <c r="F103" s="438"/>
      <c r="G103" s="438"/>
      <c r="H103" s="438"/>
      <c r="I103" s="438"/>
    </row>
    <row r="104" spans="3:9" ht="6" customHeight="1"/>
  </sheetData>
  <sheetProtection sheet="1" objects="1" scenarios="1" selectLockedCells="1"/>
  <mergeCells count="13">
    <mergeCell ref="C5:I5"/>
    <mergeCell ref="B1:K1"/>
    <mergeCell ref="C19:I103"/>
    <mergeCell ref="H7:I7"/>
    <mergeCell ref="H8:I8"/>
    <mergeCell ref="H9:I9"/>
    <mergeCell ref="H10:I10"/>
    <mergeCell ref="H11:I11"/>
    <mergeCell ref="H12:I12"/>
    <mergeCell ref="H13:I13"/>
    <mergeCell ref="H14:I14"/>
    <mergeCell ref="H15:I15"/>
    <mergeCell ref="H16:I16"/>
  </mergeCells>
  <phoneticPr fontId="80" type="noConversion"/>
  <pageMargins left="0.7" right="0.7" top="0.75" bottom="0.75" header="0.3" footer="0.3"/>
  <pageSetup orientation="portrait"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807858A-4F56-2B4F-968B-E909C1266513}">
          <x14:formula1>
            <xm:f>'Listes déroulantes'!$B$12:$B$20</xm:f>
          </x14:formula1>
          <xm:sqref>D10</xm:sqref>
        </x14:dataValidation>
        <x14:dataValidation type="list" allowBlank="1" showInputMessage="1" showErrorMessage="1" xr:uid="{D0B643BF-40B9-0944-A084-1072D27B3811}">
          <x14:formula1>
            <xm:f>'Listes déroulantes'!$B$5:$B$8</xm:f>
          </x14:formula1>
          <xm:sqref>D7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F60D7-DD68-F743-A852-3FB9CD9F158B}">
  <dimension ref="A1:BR103"/>
  <sheetViews>
    <sheetView topLeftCell="E11" zoomScale="85" zoomScaleNormal="85" workbookViewId="0">
      <selection activeCell="L19" sqref="L19:L21"/>
    </sheetView>
  </sheetViews>
  <sheetFormatPr defaultColWidth="11" defaultRowHeight="15.95"/>
  <cols>
    <col min="2" max="2" width="13.5" customWidth="1"/>
    <col min="3" max="3" width="76.375" customWidth="1"/>
    <col min="4" max="4" width="25.875" customWidth="1"/>
    <col min="5" max="5" width="53.375" customWidth="1"/>
    <col min="6" max="6" width="25.375" customWidth="1"/>
    <col min="7" max="7" width="35.5" customWidth="1"/>
    <col min="8" max="8" width="18.375" customWidth="1"/>
    <col min="9" max="9" width="40.875" customWidth="1"/>
    <col min="10" max="10" width="18.5" style="235" customWidth="1"/>
    <col min="11" max="11" width="71.375" customWidth="1"/>
    <col min="12" max="12" width="15" customWidth="1"/>
    <col min="13" max="13" width="18" customWidth="1"/>
    <col min="14" max="14" width="11" style="235"/>
  </cols>
  <sheetData>
    <row r="1" spans="1:70">
      <c r="A1" s="361" t="s">
        <v>35</v>
      </c>
      <c r="B1" s="361" t="s">
        <v>35</v>
      </c>
      <c r="C1" s="361" t="s">
        <v>35</v>
      </c>
      <c r="D1" s="361" t="s">
        <v>35</v>
      </c>
      <c r="E1" s="361" t="s">
        <v>35</v>
      </c>
      <c r="F1" s="361" t="s">
        <v>35</v>
      </c>
      <c r="G1" s="361" t="s">
        <v>35</v>
      </c>
      <c r="H1" s="361" t="s">
        <v>35</v>
      </c>
      <c r="I1" s="361" t="s">
        <v>35</v>
      </c>
      <c r="J1" s="361" t="s">
        <v>35</v>
      </c>
      <c r="K1" s="361" t="s">
        <v>35</v>
      </c>
      <c r="L1" s="361" t="s">
        <v>35</v>
      </c>
      <c r="M1" s="361" t="s">
        <v>35</v>
      </c>
      <c r="N1" s="361" t="s">
        <v>35</v>
      </c>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row>
    <row r="2" spans="1:70">
      <c r="A2" s="361"/>
      <c r="B2" s="235"/>
      <c r="C2" s="235"/>
      <c r="D2" s="235"/>
      <c r="E2" s="235"/>
      <c r="F2" s="235"/>
      <c r="G2" s="235"/>
      <c r="H2" s="235"/>
      <c r="I2" s="235"/>
      <c r="K2" s="235"/>
      <c r="L2" s="235"/>
      <c r="M2" s="235"/>
      <c r="N2" s="361"/>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row>
    <row r="3" spans="1:70" ht="119.1" customHeight="1">
      <c r="A3" s="349" t="s">
        <v>35</v>
      </c>
      <c r="B3" s="304"/>
      <c r="C3" s="304"/>
      <c r="D3" s="437" t="s">
        <v>36</v>
      </c>
      <c r="E3" s="443"/>
      <c r="F3" s="443"/>
      <c r="G3" s="443"/>
      <c r="H3" s="443"/>
      <c r="I3" s="443"/>
      <c r="J3" s="304"/>
      <c r="K3" s="304"/>
      <c r="L3" s="304"/>
      <c r="M3" s="304"/>
      <c r="N3" s="349" t="s">
        <v>35</v>
      </c>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C3" s="235"/>
      <c r="BD3" s="235"/>
      <c r="BE3" s="235"/>
      <c r="BF3" s="235"/>
      <c r="BG3" s="235"/>
      <c r="BH3" s="235"/>
      <c r="BI3" s="235"/>
      <c r="BJ3" s="235"/>
      <c r="BK3" s="235"/>
      <c r="BL3" s="235"/>
      <c r="BM3" s="235"/>
      <c r="BN3" s="235"/>
      <c r="BO3" s="235"/>
      <c r="BP3" s="235"/>
      <c r="BQ3" s="235"/>
      <c r="BR3" s="235"/>
    </row>
    <row r="4" spans="1:70" ht="18.95">
      <c r="A4" s="349" t="s">
        <v>35</v>
      </c>
      <c r="B4" s="362"/>
      <c r="C4" s="305" t="s">
        <v>31</v>
      </c>
      <c r="D4" s="304"/>
      <c r="E4" s="305" t="s">
        <v>91</v>
      </c>
      <c r="F4" s="304"/>
      <c r="G4" s="306" t="s">
        <v>92</v>
      </c>
      <c r="H4" s="304"/>
      <c r="I4" s="306" t="s">
        <v>40</v>
      </c>
      <c r="J4" s="304"/>
      <c r="K4" s="306" t="s">
        <v>41</v>
      </c>
      <c r="L4" s="304"/>
      <c r="M4" s="304"/>
      <c r="N4" s="349" t="s">
        <v>35</v>
      </c>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c r="BC4" s="235"/>
      <c r="BD4" s="235"/>
      <c r="BE4" s="235"/>
      <c r="BF4" s="235"/>
      <c r="BG4" s="235"/>
      <c r="BH4" s="235"/>
      <c r="BI4" s="235"/>
      <c r="BJ4" s="235"/>
      <c r="BK4" s="235"/>
      <c r="BL4" s="235"/>
      <c r="BM4" s="235"/>
      <c r="BN4" s="235"/>
      <c r="BO4" s="235"/>
      <c r="BP4" s="235"/>
      <c r="BQ4" s="235"/>
      <c r="BR4" s="235"/>
    </row>
    <row r="5" spans="1:70" ht="74.099999999999994" customHeight="1">
      <c r="A5" s="349" t="s">
        <v>35</v>
      </c>
      <c r="B5" s="362"/>
      <c r="C5" s="369" t="str">
        <f>IF('Présentation de la cohorte'!H15="Saisir le nom  (organisation) du membre 9","Instruction : Veuillez saisir le nom du membre dans la section Présentation de la cohorte",'Présentation de la cohorte'!H15)</f>
        <v>Instruction : Veuillez saisir le nom du membre dans la section Présentation de la cohorte</v>
      </c>
      <c r="D5" s="366"/>
      <c r="E5" s="369" t="str">
        <f>IF('Présentation de la cohorte'!D10="Sélectionner le nombre de membres","Instruction : Veuillez saisir le nombre de membres de la cohorte dans la section Présentation de la cohorte",'Présentation de la cohorte'!D10)</f>
        <v>Instruction : Veuillez saisir le nombre de membres de la cohorte dans la section Présentation de la cohorte</v>
      </c>
      <c r="F5" s="366"/>
      <c r="G5" s="309">
        <f>D30</f>
        <v>0</v>
      </c>
      <c r="H5" s="366"/>
      <c r="I5" s="309" t="e">
        <f>F30</f>
        <v>#VALUE!</v>
      </c>
      <c r="J5" s="366"/>
      <c r="K5" s="310">
        <v>0.8</v>
      </c>
      <c r="L5" s="304"/>
      <c r="M5" s="304"/>
      <c r="N5" s="349" t="s">
        <v>35</v>
      </c>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row>
    <row r="6" spans="1:70">
      <c r="A6" s="349" t="s">
        <v>35</v>
      </c>
      <c r="B6" s="304"/>
      <c r="C6" s="304"/>
      <c r="D6" s="304"/>
      <c r="E6" s="304"/>
      <c r="F6" s="304"/>
      <c r="G6" s="304"/>
      <c r="H6" s="304"/>
      <c r="I6" s="304"/>
      <c r="J6" s="304"/>
      <c r="K6" s="304"/>
      <c r="L6" s="304"/>
      <c r="M6" s="304"/>
      <c r="N6" s="349" t="s">
        <v>35</v>
      </c>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5"/>
      <c r="AZ6" s="235"/>
      <c r="BA6" s="235"/>
      <c r="BB6" s="235"/>
      <c r="BC6" s="235"/>
      <c r="BD6" s="235"/>
      <c r="BE6" s="235"/>
      <c r="BF6" s="235"/>
      <c r="BG6" s="235"/>
      <c r="BH6" s="235"/>
      <c r="BI6" s="235"/>
      <c r="BJ6" s="235"/>
      <c r="BK6" s="235"/>
      <c r="BL6" s="235"/>
      <c r="BM6" s="235"/>
      <c r="BN6" s="235"/>
      <c r="BO6" s="235"/>
      <c r="BP6" s="235"/>
      <c r="BQ6" s="235"/>
      <c r="BR6" s="235"/>
    </row>
    <row r="7" spans="1:70">
      <c r="A7" s="349" t="s">
        <v>35</v>
      </c>
      <c r="B7" s="304"/>
      <c r="C7" s="304"/>
      <c r="D7" s="304"/>
      <c r="E7" s="304"/>
      <c r="F7" s="304"/>
      <c r="G7" s="304"/>
      <c r="H7" s="304"/>
      <c r="I7" s="304"/>
      <c r="J7" s="304"/>
      <c r="K7" s="304"/>
      <c r="L7" s="304"/>
      <c r="M7" s="304"/>
      <c r="N7" s="349" t="s">
        <v>35</v>
      </c>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c r="AY7" s="235"/>
      <c r="AZ7" s="235"/>
      <c r="BA7" s="235"/>
      <c r="BB7" s="235"/>
      <c r="BC7" s="235"/>
      <c r="BD7" s="235"/>
      <c r="BE7" s="235"/>
      <c r="BF7" s="235"/>
      <c r="BG7" s="235"/>
      <c r="BH7" s="235"/>
      <c r="BI7" s="235"/>
      <c r="BJ7" s="235"/>
      <c r="BK7" s="235"/>
      <c r="BL7" s="235"/>
      <c r="BM7" s="235"/>
      <c r="BN7" s="235"/>
      <c r="BO7" s="235"/>
      <c r="BP7" s="235"/>
      <c r="BQ7" s="235"/>
      <c r="BR7" s="235"/>
    </row>
    <row r="8" spans="1:70">
      <c r="A8" s="349" t="s">
        <v>35</v>
      </c>
      <c r="B8" s="304"/>
      <c r="C8" s="304"/>
      <c r="D8" s="304"/>
      <c r="E8" s="304"/>
      <c r="F8" s="304"/>
      <c r="G8" s="304"/>
      <c r="H8" s="304"/>
      <c r="I8" s="304"/>
      <c r="J8" s="304"/>
      <c r="K8" s="304"/>
      <c r="L8" s="304"/>
      <c r="M8" s="304"/>
      <c r="N8" s="349" t="s">
        <v>35</v>
      </c>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row>
    <row r="9" spans="1:70" ht="21" customHeight="1">
      <c r="A9" s="349" t="s">
        <v>35</v>
      </c>
      <c r="B9" s="444" t="s">
        <v>42</v>
      </c>
      <c r="C9" s="444"/>
      <c r="D9" s="444"/>
      <c r="E9" s="444"/>
      <c r="F9" s="444"/>
      <c r="G9" s="444"/>
      <c r="H9" s="444"/>
      <c r="I9" s="444"/>
      <c r="J9" s="349" t="s">
        <v>35</v>
      </c>
      <c r="K9" s="444" t="s">
        <v>43</v>
      </c>
      <c r="L9" s="444"/>
      <c r="M9" s="444"/>
      <c r="N9" s="349" t="s">
        <v>35</v>
      </c>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5"/>
      <c r="AT9" s="235"/>
      <c r="AU9" s="235"/>
      <c r="AV9" s="235"/>
      <c r="AW9" s="235"/>
      <c r="AX9" s="235"/>
      <c r="AY9" s="235"/>
      <c r="AZ9" s="235"/>
      <c r="BA9" s="235"/>
      <c r="BB9" s="235"/>
      <c r="BC9" s="235"/>
      <c r="BD9" s="235"/>
      <c r="BE9" s="235"/>
      <c r="BF9" s="235"/>
      <c r="BG9" s="235"/>
      <c r="BH9" s="235"/>
      <c r="BI9" s="235"/>
      <c r="BJ9" s="235"/>
      <c r="BK9" s="235"/>
      <c r="BL9" s="235"/>
      <c r="BM9" s="235"/>
      <c r="BN9" s="235"/>
      <c r="BO9" s="235"/>
      <c r="BP9" s="235"/>
      <c r="BQ9" s="235"/>
      <c r="BR9" s="235"/>
    </row>
    <row r="10" spans="1:70">
      <c r="A10" s="349" t="s">
        <v>35</v>
      </c>
      <c r="B10" s="454" t="s">
        <v>44</v>
      </c>
      <c r="C10" s="455" t="s">
        <v>76</v>
      </c>
      <c r="D10" s="455"/>
      <c r="E10" s="455"/>
      <c r="F10" s="455"/>
      <c r="G10" s="455"/>
      <c r="H10" s="455"/>
      <c r="I10" s="455"/>
      <c r="J10" s="349" t="s">
        <v>35</v>
      </c>
      <c r="K10" s="455" t="s">
        <v>46</v>
      </c>
      <c r="L10" s="455"/>
      <c r="M10" s="455"/>
      <c r="N10" s="349" t="s">
        <v>35</v>
      </c>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c r="BQ10" s="235"/>
      <c r="BR10" s="235"/>
    </row>
    <row r="11" spans="1:70" ht="39.950000000000003" customHeight="1">
      <c r="A11" s="349" t="s">
        <v>35</v>
      </c>
      <c r="B11" s="454"/>
      <c r="C11" s="457" t="s">
        <v>47</v>
      </c>
      <c r="D11" s="451" t="s">
        <v>48</v>
      </c>
      <c r="E11" s="451" t="s">
        <v>77</v>
      </c>
      <c r="F11" s="451" t="s">
        <v>50</v>
      </c>
      <c r="G11" s="451" t="s">
        <v>78</v>
      </c>
      <c r="H11" s="452" t="s">
        <v>52</v>
      </c>
      <c r="I11" s="452" t="s">
        <v>53</v>
      </c>
      <c r="J11" s="349" t="s">
        <v>35</v>
      </c>
      <c r="K11" s="451" t="s">
        <v>54</v>
      </c>
      <c r="L11" s="452" t="s">
        <v>55</v>
      </c>
      <c r="M11" s="452" t="s">
        <v>56</v>
      </c>
      <c r="N11" s="349" t="s">
        <v>35</v>
      </c>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35"/>
    </row>
    <row r="12" spans="1:70" ht="24.95" customHeight="1">
      <c r="A12" s="349" t="s">
        <v>35</v>
      </c>
      <c r="B12" s="454"/>
      <c r="C12" s="457"/>
      <c r="D12" s="451"/>
      <c r="E12" s="451"/>
      <c r="F12" s="451"/>
      <c r="G12" s="451"/>
      <c r="H12" s="452"/>
      <c r="I12" s="452"/>
      <c r="J12" s="349" t="s">
        <v>35</v>
      </c>
      <c r="K12" s="451"/>
      <c r="L12" s="452"/>
      <c r="M12" s="452"/>
      <c r="N12" s="349" t="s">
        <v>35</v>
      </c>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row>
    <row r="13" spans="1:70" ht="20.100000000000001" customHeight="1">
      <c r="A13" s="349"/>
      <c r="B13" s="454"/>
      <c r="C13" s="457"/>
      <c r="D13" s="451"/>
      <c r="E13" s="451"/>
      <c r="F13" s="451"/>
      <c r="G13" s="451"/>
      <c r="H13" s="452"/>
      <c r="I13" s="452"/>
      <c r="J13" s="349"/>
      <c r="K13" s="451"/>
      <c r="L13" s="452"/>
      <c r="M13" s="452"/>
      <c r="N13" s="349"/>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row>
    <row r="14" spans="1:70" ht="35.1" customHeight="1">
      <c r="A14" s="349" t="s">
        <v>35</v>
      </c>
      <c r="B14" s="454"/>
      <c r="C14" s="316" t="s">
        <v>57</v>
      </c>
      <c r="D14" s="317">
        <f>SUM(D15:D20)</f>
        <v>0</v>
      </c>
      <c r="E14" s="318" t="e">
        <f>SUM(E15:E20)</f>
        <v>#VALUE!</v>
      </c>
      <c r="F14" s="319" t="e">
        <f>MIN(40000,($K$5*E14))</f>
        <v>#VALUE!</v>
      </c>
      <c r="G14" s="320" t="e">
        <f>F14/D28</f>
        <v>#VALUE!</v>
      </c>
      <c r="H14" s="317">
        <f>SUM(H15:H20)</f>
        <v>0</v>
      </c>
      <c r="I14" s="318" t="e">
        <f>F14/1.14975</f>
        <v>#VALUE!</v>
      </c>
      <c r="J14" s="349" t="s">
        <v>35</v>
      </c>
      <c r="K14" s="321" t="s">
        <v>58</v>
      </c>
      <c r="L14" s="322" t="e">
        <f>SUM((L15:L17))</f>
        <v>#VALUE!</v>
      </c>
      <c r="M14" s="323" t="e">
        <f>L14/D30</f>
        <v>#VALUE!</v>
      </c>
      <c r="N14" s="349" t="s">
        <v>35</v>
      </c>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row>
    <row r="15" spans="1:70" ht="57.95" customHeight="1">
      <c r="A15" s="349" t="s">
        <v>35</v>
      </c>
      <c r="B15" s="454"/>
      <c r="C15" s="324" t="s">
        <v>59</v>
      </c>
      <c r="D15" s="225">
        <v>0</v>
      </c>
      <c r="E15" s="325">
        <f>D15</f>
        <v>0</v>
      </c>
      <c r="F15" s="326">
        <f t="shared" ref="F15:F20" si="0">E15*$K$5</f>
        <v>0</v>
      </c>
      <c r="G15" s="327" t="e">
        <f t="shared" ref="G15:G25" si="1">F15/$D$28</f>
        <v>#DIV/0!</v>
      </c>
      <c r="H15" s="325">
        <f t="shared" ref="H15:H20" si="2">D15/1.14975</f>
        <v>0</v>
      </c>
      <c r="I15" s="325">
        <f>F15/1.14975</f>
        <v>0</v>
      </c>
      <c r="J15" s="349" t="s">
        <v>35</v>
      </c>
      <c r="K15" s="328" t="s">
        <v>60</v>
      </c>
      <c r="L15" s="329" t="e">
        <f>F30</f>
        <v>#VALUE!</v>
      </c>
      <c r="M15" s="330" t="e">
        <f t="shared" ref="M15:M21" si="3">L15/$D$30</f>
        <v>#VALUE!</v>
      </c>
      <c r="N15" s="349" t="s">
        <v>35</v>
      </c>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235"/>
      <c r="BC15" s="235"/>
      <c r="BD15" s="235"/>
      <c r="BE15" s="235"/>
      <c r="BF15" s="235"/>
      <c r="BG15" s="235"/>
      <c r="BH15" s="235"/>
      <c r="BI15" s="235"/>
      <c r="BJ15" s="235"/>
      <c r="BK15" s="235"/>
      <c r="BL15" s="235"/>
      <c r="BM15" s="235"/>
      <c r="BN15" s="235"/>
      <c r="BO15" s="235"/>
      <c r="BP15" s="235"/>
      <c r="BQ15" s="235"/>
      <c r="BR15" s="235"/>
    </row>
    <row r="16" spans="1:70" ht="54" customHeight="1">
      <c r="A16" s="349" t="s">
        <v>35</v>
      </c>
      <c r="B16" s="454"/>
      <c r="C16" s="331" t="s">
        <v>79</v>
      </c>
      <c r="D16" s="225">
        <v>0</v>
      </c>
      <c r="E16" s="325">
        <f>MAX(0,MIN(D16,(25000-E23),(0.3*$D$28-E23)))</f>
        <v>0</v>
      </c>
      <c r="F16" s="326">
        <f t="shared" si="0"/>
        <v>0</v>
      </c>
      <c r="G16" s="327" t="e">
        <f t="shared" si="1"/>
        <v>#DIV/0!</v>
      </c>
      <c r="H16" s="325">
        <f t="shared" si="2"/>
        <v>0</v>
      </c>
      <c r="I16" s="325">
        <f t="shared" ref="I16:I27" si="4">F16/1.14975</f>
        <v>0</v>
      </c>
      <c r="J16" s="349" t="s">
        <v>35</v>
      </c>
      <c r="K16" s="332" t="s">
        <v>80</v>
      </c>
      <c r="L16" s="216">
        <v>0</v>
      </c>
      <c r="M16" s="333" t="e">
        <f t="shared" si="3"/>
        <v>#DIV/0!</v>
      </c>
      <c r="N16" s="349" t="s">
        <v>35</v>
      </c>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35"/>
    </row>
    <row r="17" spans="1:70" ht="42" customHeight="1">
      <c r="A17" s="349" t="s">
        <v>35</v>
      </c>
      <c r="B17" s="454"/>
      <c r="C17" s="334" t="s">
        <v>81</v>
      </c>
      <c r="D17" s="225">
        <v>0</v>
      </c>
      <c r="E17" s="325">
        <f>MAX(0,MIN(D17,(15000-E24),(0.2*$D$28-E24)))</f>
        <v>0</v>
      </c>
      <c r="F17" s="326">
        <f t="shared" si="0"/>
        <v>0</v>
      </c>
      <c r="G17" s="327" t="e">
        <f t="shared" si="1"/>
        <v>#DIV/0!</v>
      </c>
      <c r="H17" s="325">
        <f t="shared" si="2"/>
        <v>0</v>
      </c>
      <c r="I17" s="325">
        <f t="shared" si="4"/>
        <v>0</v>
      </c>
      <c r="J17" s="349" t="s">
        <v>35</v>
      </c>
      <c r="K17" s="332" t="s">
        <v>80</v>
      </c>
      <c r="L17" s="216">
        <v>0</v>
      </c>
      <c r="M17" s="333" t="e">
        <f t="shared" si="3"/>
        <v>#DIV/0!</v>
      </c>
      <c r="N17" s="349" t="s">
        <v>35</v>
      </c>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c r="AO17" s="235"/>
      <c r="AP17" s="235"/>
      <c r="AQ17" s="235"/>
      <c r="AR17" s="235"/>
      <c r="AS17" s="235"/>
      <c r="AT17" s="235"/>
      <c r="AU17" s="235"/>
      <c r="AV17" s="235"/>
      <c r="AW17" s="235"/>
      <c r="AX17" s="235"/>
      <c r="AY17" s="235"/>
      <c r="AZ17" s="235"/>
      <c r="BA17" s="235"/>
      <c r="BB17" s="235"/>
      <c r="BC17" s="235"/>
      <c r="BD17" s="235"/>
      <c r="BE17" s="235"/>
      <c r="BF17" s="235"/>
      <c r="BG17" s="235"/>
      <c r="BH17" s="235"/>
      <c r="BI17" s="235"/>
      <c r="BJ17" s="235"/>
      <c r="BK17" s="235"/>
      <c r="BL17" s="235"/>
      <c r="BM17" s="235"/>
      <c r="BN17" s="235"/>
      <c r="BO17" s="235"/>
      <c r="BP17" s="235"/>
      <c r="BQ17" s="235"/>
      <c r="BR17" s="235"/>
    </row>
    <row r="18" spans="1:70" ht="54" customHeight="1">
      <c r="A18" s="349"/>
      <c r="B18" s="454"/>
      <c r="C18" s="334" t="s">
        <v>82</v>
      </c>
      <c r="D18" s="225">
        <v>0</v>
      </c>
      <c r="E18" s="325">
        <f>MAX(0,MIN(D18,(15000-E25),((0.2*$D$28)-E25)))</f>
        <v>0</v>
      </c>
      <c r="F18" s="326">
        <f t="shared" si="0"/>
        <v>0</v>
      </c>
      <c r="G18" s="327" t="e">
        <f t="shared" si="1"/>
        <v>#DIV/0!</v>
      </c>
      <c r="H18" s="325">
        <f t="shared" si="2"/>
        <v>0</v>
      </c>
      <c r="I18" s="325">
        <f t="shared" si="4"/>
        <v>0</v>
      </c>
      <c r="J18" s="349"/>
      <c r="K18" s="315" t="s">
        <v>65</v>
      </c>
      <c r="L18" s="322">
        <f>SUM(L19:L21)</f>
        <v>0</v>
      </c>
      <c r="M18" s="323" t="e">
        <f t="shared" si="3"/>
        <v>#DIV/0!</v>
      </c>
      <c r="N18" s="349"/>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row>
    <row r="19" spans="1:70" ht="54" customHeight="1">
      <c r="A19" s="349"/>
      <c r="B19" s="454"/>
      <c r="C19" s="334" t="s">
        <v>83</v>
      </c>
      <c r="D19" s="225">
        <v>0</v>
      </c>
      <c r="E19" s="325">
        <f>MAX(0,MIN(D19,(7500-E26),((0.1*$D$28)-E26)))</f>
        <v>0</v>
      </c>
      <c r="F19" s="326">
        <f t="shared" si="0"/>
        <v>0</v>
      </c>
      <c r="G19" s="327" t="e">
        <f t="shared" si="1"/>
        <v>#DIV/0!</v>
      </c>
      <c r="H19" s="325">
        <f t="shared" si="2"/>
        <v>0</v>
      </c>
      <c r="I19" s="325">
        <f t="shared" si="4"/>
        <v>0</v>
      </c>
      <c r="J19" s="349"/>
      <c r="K19" s="335" t="s">
        <v>84</v>
      </c>
      <c r="L19" s="216">
        <v>0</v>
      </c>
      <c r="M19" s="333" t="e">
        <f t="shared" si="3"/>
        <v>#DIV/0!</v>
      </c>
      <c r="N19" s="349"/>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row>
    <row r="20" spans="1:70" ht="30">
      <c r="A20" s="349"/>
      <c r="B20" s="454"/>
      <c r="C20" s="334" t="s">
        <v>85</v>
      </c>
      <c r="D20" s="225">
        <v>0</v>
      </c>
      <c r="E20" s="325" t="e">
        <f>IF(ISBLANK(D20),0,MIN(D20,(6250/E5)-E27))</f>
        <v>#VALUE!</v>
      </c>
      <c r="F20" s="326" t="e">
        <f t="shared" si="0"/>
        <v>#VALUE!</v>
      </c>
      <c r="G20" s="327" t="e">
        <f t="shared" si="1"/>
        <v>#VALUE!</v>
      </c>
      <c r="H20" s="325">
        <f t="shared" si="2"/>
        <v>0</v>
      </c>
      <c r="I20" s="325" t="e">
        <f t="shared" si="4"/>
        <v>#VALUE!</v>
      </c>
      <c r="J20" s="349"/>
      <c r="K20" s="332" t="s">
        <v>86</v>
      </c>
      <c r="L20" s="216">
        <v>0</v>
      </c>
      <c r="M20" s="333" t="e">
        <f t="shared" si="3"/>
        <v>#DIV/0!</v>
      </c>
      <c r="N20" s="349"/>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35"/>
    </row>
    <row r="21" spans="1:70" ht="47.1" customHeight="1">
      <c r="A21" s="349" t="s">
        <v>35</v>
      </c>
      <c r="B21" s="454"/>
      <c r="C21" s="316" t="s">
        <v>70</v>
      </c>
      <c r="D21" s="336">
        <f>SUM(D22:D27)</f>
        <v>0</v>
      </c>
      <c r="E21" s="336" t="e">
        <f>SUM(E22:E27)</f>
        <v>#VALUE!</v>
      </c>
      <c r="F21" s="337" t="e">
        <f>MIN((E21*$K$5),(75000-F14))</f>
        <v>#VALUE!</v>
      </c>
      <c r="G21" s="338" t="e">
        <f t="shared" si="1"/>
        <v>#VALUE!</v>
      </c>
      <c r="H21" s="339">
        <f>SUM(H22:H27)</f>
        <v>0</v>
      </c>
      <c r="I21" s="336" t="e">
        <f t="shared" si="4"/>
        <v>#VALUE!</v>
      </c>
      <c r="J21" s="349" t="s">
        <v>35</v>
      </c>
      <c r="K21" s="332" t="s">
        <v>86</v>
      </c>
      <c r="L21" s="216">
        <v>0</v>
      </c>
      <c r="M21" s="333" t="e">
        <f t="shared" si="3"/>
        <v>#DIV/0!</v>
      </c>
      <c r="N21" s="349" t="s">
        <v>35</v>
      </c>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c r="AZ21" s="235"/>
      <c r="BA21" s="235"/>
      <c r="BB21" s="235"/>
      <c r="BC21" s="235"/>
      <c r="BD21" s="235"/>
      <c r="BE21" s="235"/>
      <c r="BF21" s="235"/>
      <c r="BG21" s="235"/>
      <c r="BH21" s="235"/>
      <c r="BI21" s="235"/>
      <c r="BJ21" s="235"/>
      <c r="BK21" s="235"/>
      <c r="BL21" s="235"/>
      <c r="BM21" s="235"/>
      <c r="BN21" s="235"/>
      <c r="BO21" s="235"/>
      <c r="BP21" s="235"/>
      <c r="BQ21" s="235"/>
      <c r="BR21" s="235"/>
    </row>
    <row r="22" spans="1:70" ht="32.1" customHeight="1">
      <c r="A22" s="349" t="s">
        <v>35</v>
      </c>
      <c r="B22" s="454"/>
      <c r="C22" s="324" t="s">
        <v>59</v>
      </c>
      <c r="D22" s="225">
        <v>0</v>
      </c>
      <c r="E22" s="325">
        <f>D22</f>
        <v>0</v>
      </c>
      <c r="F22" s="326">
        <f t="shared" ref="F22:F27" si="5">E22*$K$5</f>
        <v>0</v>
      </c>
      <c r="G22" s="340" t="e">
        <f>F22/$D$28</f>
        <v>#DIV/0!</v>
      </c>
      <c r="H22" s="325">
        <f t="shared" ref="H22:H27" si="6">D22/1.14975</f>
        <v>0</v>
      </c>
      <c r="I22" s="325">
        <f t="shared" si="4"/>
        <v>0</v>
      </c>
      <c r="J22" s="349" t="s">
        <v>35</v>
      </c>
      <c r="K22" s="341"/>
      <c r="L22" s="341"/>
      <c r="M22" s="341"/>
      <c r="N22" s="349" t="s">
        <v>35</v>
      </c>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35"/>
    </row>
    <row r="23" spans="1:70" ht="44.1" customHeight="1">
      <c r="A23" s="349"/>
      <c r="B23" s="454"/>
      <c r="C23" s="331" t="s">
        <v>79</v>
      </c>
      <c r="D23" s="225">
        <v>0</v>
      </c>
      <c r="E23" s="325">
        <f>MAX(0,MIN(D23,(25000),(0.3*$D$28)))</f>
        <v>0</v>
      </c>
      <c r="F23" s="326">
        <f t="shared" si="5"/>
        <v>0</v>
      </c>
      <c r="G23" s="340" t="e">
        <f>F23/$D$28</f>
        <v>#DIV/0!</v>
      </c>
      <c r="H23" s="325">
        <f t="shared" si="6"/>
        <v>0</v>
      </c>
      <c r="I23" s="325">
        <f t="shared" si="4"/>
        <v>0</v>
      </c>
      <c r="J23" s="349"/>
      <c r="K23" s="341"/>
      <c r="L23" s="341"/>
      <c r="M23" s="341"/>
      <c r="N23" s="349"/>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row>
    <row r="24" spans="1:70" ht="41.1" customHeight="1">
      <c r="A24" s="349" t="s">
        <v>35</v>
      </c>
      <c r="B24" s="454"/>
      <c r="C24" s="334" t="s">
        <v>81</v>
      </c>
      <c r="D24" s="225">
        <v>0</v>
      </c>
      <c r="E24" s="325">
        <f>MAX(0,MIN(D24,(15000),(0.2*$D$28)))</f>
        <v>0</v>
      </c>
      <c r="F24" s="326">
        <f t="shared" si="5"/>
        <v>0</v>
      </c>
      <c r="G24" s="340" t="e">
        <f>F24/$D$28</f>
        <v>#DIV/0!</v>
      </c>
      <c r="H24" s="325">
        <f t="shared" si="6"/>
        <v>0</v>
      </c>
      <c r="I24" s="325">
        <f t="shared" si="4"/>
        <v>0</v>
      </c>
      <c r="J24" s="349" t="s">
        <v>35</v>
      </c>
      <c r="K24" s="341"/>
      <c r="L24" s="341"/>
      <c r="M24" s="341"/>
      <c r="N24" s="349" t="s">
        <v>35</v>
      </c>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5"/>
      <c r="BR24" s="235"/>
    </row>
    <row r="25" spans="1:70" ht="39.950000000000003" customHeight="1">
      <c r="A25" s="349" t="s">
        <v>35</v>
      </c>
      <c r="B25" s="454"/>
      <c r="C25" s="334" t="s">
        <v>82</v>
      </c>
      <c r="D25" s="225">
        <v>0</v>
      </c>
      <c r="E25" s="325">
        <f>MAX(0,MIN(D25,(15000),(0.2*$D$28)))</f>
        <v>0</v>
      </c>
      <c r="F25" s="326">
        <f t="shared" si="5"/>
        <v>0</v>
      </c>
      <c r="G25" s="340" t="e">
        <f t="shared" si="1"/>
        <v>#DIV/0!</v>
      </c>
      <c r="H25" s="325">
        <f t="shared" si="6"/>
        <v>0</v>
      </c>
      <c r="I25" s="325">
        <f t="shared" si="4"/>
        <v>0</v>
      </c>
      <c r="J25" s="349" t="s">
        <v>35</v>
      </c>
      <c r="K25" s="341"/>
      <c r="L25" s="341"/>
      <c r="M25" s="341"/>
      <c r="N25" s="349" t="s">
        <v>35</v>
      </c>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5"/>
    </row>
    <row r="26" spans="1:70" ht="42.95" customHeight="1">
      <c r="A26" s="349" t="s">
        <v>35</v>
      </c>
      <c r="B26" s="454"/>
      <c r="C26" s="334" t="s">
        <v>83</v>
      </c>
      <c r="D26" s="225">
        <v>0</v>
      </c>
      <c r="E26" s="325">
        <f>MAX(0,MIN(D26,(7500),(0.1*$D$28)))</f>
        <v>0</v>
      </c>
      <c r="F26" s="326">
        <f t="shared" si="5"/>
        <v>0</v>
      </c>
      <c r="G26" s="340" t="e">
        <f>F26/$D$28</f>
        <v>#DIV/0!</v>
      </c>
      <c r="H26" s="325">
        <f t="shared" si="6"/>
        <v>0</v>
      </c>
      <c r="I26" s="325">
        <f t="shared" si="4"/>
        <v>0</v>
      </c>
      <c r="J26" s="349" t="s">
        <v>35</v>
      </c>
      <c r="K26" s="341"/>
      <c r="L26" s="341"/>
      <c r="M26" s="341"/>
      <c r="N26" s="349" t="s">
        <v>35</v>
      </c>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row>
    <row r="27" spans="1:70" ht="63" customHeight="1">
      <c r="A27" s="349"/>
      <c r="B27" s="454"/>
      <c r="C27" s="334" t="s">
        <v>85</v>
      </c>
      <c r="D27" s="225">
        <v>0</v>
      </c>
      <c r="E27" s="325" t="e">
        <f>IF(ISBLANK(D27),0,MIN(D27,(6250/E5)))</f>
        <v>#VALUE!</v>
      </c>
      <c r="F27" s="326" t="e">
        <f t="shared" si="5"/>
        <v>#VALUE!</v>
      </c>
      <c r="G27" s="327" t="e">
        <f>F27/$D$28</f>
        <v>#VALUE!</v>
      </c>
      <c r="H27" s="325">
        <f t="shared" si="6"/>
        <v>0</v>
      </c>
      <c r="I27" s="325" t="e">
        <f t="shared" si="4"/>
        <v>#VALUE!</v>
      </c>
      <c r="J27" s="349"/>
      <c r="K27" s="341"/>
      <c r="L27" s="341"/>
      <c r="M27" s="341"/>
      <c r="N27" s="349"/>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235"/>
      <c r="BI27" s="235"/>
      <c r="BJ27" s="235"/>
      <c r="BK27" s="235"/>
      <c r="BL27" s="235"/>
      <c r="BM27" s="235"/>
      <c r="BN27" s="235"/>
      <c r="BO27" s="235"/>
      <c r="BP27" s="235"/>
      <c r="BQ27" s="235"/>
      <c r="BR27" s="235"/>
    </row>
    <row r="28" spans="1:70" ht="18" customHeight="1">
      <c r="A28" s="349"/>
      <c r="B28" s="454"/>
      <c r="C28" s="342" t="s">
        <v>71</v>
      </c>
      <c r="D28" s="343">
        <f>SUM(D15:D20,D22:D27)</f>
        <v>0</v>
      </c>
      <c r="E28" s="344" t="e">
        <f>E14+E21</f>
        <v>#VALUE!</v>
      </c>
      <c r="F28" s="345" t="e">
        <f>F21+F14</f>
        <v>#VALUE!</v>
      </c>
      <c r="G28" s="346" t="e">
        <f>G21+G14</f>
        <v>#VALUE!</v>
      </c>
      <c r="H28" s="345">
        <f>H21+H14</f>
        <v>0</v>
      </c>
      <c r="I28" s="344" t="e">
        <f>I21+I14</f>
        <v>#VALUE!</v>
      </c>
      <c r="J28" s="349"/>
      <c r="K28" s="456" t="e">
        <f>IF(D30&lt;&gt;L30,"Attention : Une différence entre le coût du projet et le financement prévu a été détectée. Veuillez vérifier vos calculs. La différence est de : "&amp;FIXED(D30-L30,2,FALSE)&amp;" $","")</f>
        <v>#VALUE!</v>
      </c>
      <c r="L28" s="456"/>
      <c r="M28" s="456"/>
      <c r="N28" s="349"/>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c r="AY28" s="235"/>
      <c r="AZ28" s="235"/>
      <c r="BA28" s="235"/>
      <c r="BB28" s="235"/>
      <c r="BC28" s="235"/>
      <c r="BD28" s="235"/>
      <c r="BE28" s="235"/>
      <c r="BF28" s="235"/>
      <c r="BG28" s="235"/>
      <c r="BH28" s="235"/>
      <c r="BI28" s="235"/>
      <c r="BJ28" s="235"/>
      <c r="BK28" s="235"/>
      <c r="BL28" s="235"/>
      <c r="BM28" s="235"/>
      <c r="BN28" s="235"/>
      <c r="BO28" s="235"/>
      <c r="BP28" s="235"/>
      <c r="BQ28" s="235"/>
      <c r="BR28" s="235"/>
    </row>
    <row r="29" spans="1:70" ht="68.099999999999994" customHeight="1">
      <c r="A29" s="349"/>
      <c r="B29" s="454"/>
      <c r="C29" s="334" t="s">
        <v>87</v>
      </c>
      <c r="D29" s="226">
        <v>0</v>
      </c>
      <c r="E29" s="347" t="e">
        <f>IF(ISBLANK(D29),0,MIN(D29,0.1*$D$28,(62500/E5)))</f>
        <v>#VALUE!</v>
      </c>
      <c r="F29" s="348" t="e">
        <f>E29*$K$5</f>
        <v>#VALUE!</v>
      </c>
      <c r="G29" s="349"/>
      <c r="H29" s="350">
        <f>D29/1.14975</f>
        <v>0</v>
      </c>
      <c r="I29" s="350" t="e">
        <f>F29/1.14975</f>
        <v>#VALUE!</v>
      </c>
      <c r="J29" s="349"/>
      <c r="K29" s="456"/>
      <c r="L29" s="456"/>
      <c r="M29" s="456"/>
      <c r="N29" s="349"/>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c r="AR29" s="235"/>
      <c r="AS29" s="235"/>
      <c r="AT29" s="235"/>
      <c r="AU29" s="235"/>
      <c r="AV29" s="235"/>
      <c r="AW29" s="235"/>
      <c r="AX29" s="235"/>
      <c r="AY29" s="235"/>
      <c r="AZ29" s="235"/>
      <c r="BA29" s="235"/>
      <c r="BB29" s="235"/>
      <c r="BC29" s="235"/>
      <c r="BD29" s="235"/>
      <c r="BE29" s="235"/>
      <c r="BF29" s="235"/>
      <c r="BG29" s="235"/>
      <c r="BH29" s="235"/>
      <c r="BI29" s="235"/>
      <c r="BJ29" s="235"/>
      <c r="BK29" s="235"/>
      <c r="BL29" s="235"/>
      <c r="BM29" s="235"/>
      <c r="BN29" s="235"/>
      <c r="BO29" s="235"/>
      <c r="BP29" s="235"/>
      <c r="BQ29" s="235"/>
      <c r="BR29" s="235"/>
    </row>
    <row r="30" spans="1:70" ht="23.1" customHeight="1">
      <c r="A30" s="349"/>
      <c r="B30" s="454"/>
      <c r="C30" s="370" t="s">
        <v>88</v>
      </c>
      <c r="D30" s="371">
        <f>D28+D29</f>
        <v>0</v>
      </c>
      <c r="E30" s="371" t="e">
        <f>E28+E29</f>
        <v>#VALUE!</v>
      </c>
      <c r="F30" s="372" t="e">
        <f>F29+F28</f>
        <v>#VALUE!</v>
      </c>
      <c r="G30" s="349"/>
      <c r="H30" s="350">
        <f>H28+H29</f>
        <v>0</v>
      </c>
      <c r="I30" s="350" t="e">
        <f>I28+I29</f>
        <v>#VALUE!</v>
      </c>
      <c r="J30" s="363" t="s">
        <v>35</v>
      </c>
      <c r="K30" s="373" t="s">
        <v>89</v>
      </c>
      <c r="L30" s="374" t="e">
        <f>L14+L18</f>
        <v>#VALUE!</v>
      </c>
      <c r="M30" s="375" t="e">
        <f>M14+M18</f>
        <v>#VALUE!</v>
      </c>
      <c r="N30" s="363" t="s">
        <v>35</v>
      </c>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35"/>
      <c r="AY30" s="235"/>
      <c r="AZ30" s="235"/>
      <c r="BA30" s="235"/>
      <c r="BB30" s="235"/>
      <c r="BC30" s="235"/>
      <c r="BD30" s="235"/>
      <c r="BE30" s="235"/>
      <c r="BF30" s="235"/>
      <c r="BG30" s="235"/>
      <c r="BH30" s="235"/>
      <c r="BI30" s="235"/>
      <c r="BJ30" s="235"/>
      <c r="BK30" s="235"/>
      <c r="BL30" s="235"/>
      <c r="BM30" s="235"/>
      <c r="BN30" s="235"/>
      <c r="BO30" s="235"/>
      <c r="BP30" s="235"/>
      <c r="BQ30" s="235"/>
      <c r="BR30" s="235"/>
    </row>
    <row r="31" spans="1:70" s="235" customFormat="1">
      <c r="A31" s="349"/>
      <c r="B31" s="349" t="s">
        <v>35</v>
      </c>
      <c r="C31" s="349" t="s">
        <v>35</v>
      </c>
      <c r="D31" s="349"/>
      <c r="E31" s="358"/>
      <c r="F31" s="349"/>
      <c r="G31" s="349"/>
      <c r="H31" s="349"/>
      <c r="I31" s="359"/>
      <c r="J31" s="349" t="s">
        <v>35</v>
      </c>
      <c r="K31" s="349" t="s">
        <v>35</v>
      </c>
      <c r="L31" s="349" t="s">
        <v>35</v>
      </c>
      <c r="M31" s="349" t="s">
        <v>35</v>
      </c>
      <c r="N31" s="349" t="s">
        <v>35</v>
      </c>
    </row>
    <row r="32" spans="1:70">
      <c r="A32" s="304"/>
      <c r="B32" s="453" t="s">
        <v>75</v>
      </c>
      <c r="C32" s="453"/>
      <c r="D32" s="453"/>
      <c r="E32" s="453"/>
      <c r="F32" s="453"/>
      <c r="G32" s="453"/>
      <c r="H32" s="453"/>
      <c r="I32" s="453"/>
      <c r="J32" s="453"/>
      <c r="K32" s="304"/>
      <c r="L32" s="304"/>
      <c r="M32" s="304"/>
      <c r="N32" s="304"/>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row>
    <row r="33" spans="1:70">
      <c r="A33" s="304"/>
      <c r="B33" s="453"/>
      <c r="C33" s="453"/>
      <c r="D33" s="453"/>
      <c r="E33" s="453"/>
      <c r="F33" s="453"/>
      <c r="G33" s="453"/>
      <c r="H33" s="453"/>
      <c r="I33" s="453"/>
      <c r="J33" s="453"/>
      <c r="K33" s="304"/>
      <c r="L33" s="304"/>
      <c r="M33" s="304"/>
      <c r="N33" s="304"/>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row>
    <row r="34" spans="1:70">
      <c r="A34" s="304"/>
      <c r="B34" s="453"/>
      <c r="C34" s="453"/>
      <c r="D34" s="453"/>
      <c r="E34" s="453"/>
      <c r="F34" s="453"/>
      <c r="G34" s="453"/>
      <c r="H34" s="453"/>
      <c r="I34" s="453"/>
      <c r="J34" s="453"/>
      <c r="K34" s="304"/>
      <c r="L34" s="304"/>
      <c r="M34" s="304"/>
      <c r="N34" s="304"/>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5"/>
      <c r="BQ34" s="235"/>
      <c r="BR34" s="235"/>
    </row>
    <row r="35" spans="1:70" ht="6.95" customHeight="1">
      <c r="A35" s="304"/>
      <c r="B35" s="453"/>
      <c r="C35" s="453"/>
      <c r="D35" s="453"/>
      <c r="E35" s="453"/>
      <c r="F35" s="453"/>
      <c r="G35" s="453"/>
      <c r="H35" s="453"/>
      <c r="I35" s="453"/>
      <c r="J35" s="453"/>
      <c r="K35" s="304"/>
      <c r="L35" s="304"/>
      <c r="M35" s="304"/>
      <c r="N35" s="304"/>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5"/>
      <c r="BR35" s="235"/>
    </row>
    <row r="36" spans="1:70">
      <c r="A36" s="304"/>
      <c r="B36" s="453"/>
      <c r="C36" s="453"/>
      <c r="D36" s="453"/>
      <c r="E36" s="453"/>
      <c r="F36" s="453"/>
      <c r="G36" s="453"/>
      <c r="H36" s="453"/>
      <c r="I36" s="453"/>
      <c r="J36" s="453"/>
      <c r="K36" s="304"/>
      <c r="L36" s="304"/>
      <c r="M36" s="304"/>
      <c r="N36" s="304"/>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c r="BG36" s="235"/>
      <c r="BH36" s="235"/>
      <c r="BI36" s="235"/>
      <c r="BJ36" s="235"/>
      <c r="BK36" s="235"/>
      <c r="BL36" s="235"/>
      <c r="BM36" s="235"/>
      <c r="BN36" s="235"/>
      <c r="BO36" s="235"/>
      <c r="BP36" s="235"/>
      <c r="BQ36" s="235"/>
      <c r="BR36" s="235"/>
    </row>
    <row r="37" spans="1:70">
      <c r="A37" s="304"/>
      <c r="B37" s="453"/>
      <c r="C37" s="453"/>
      <c r="D37" s="453"/>
      <c r="E37" s="453"/>
      <c r="F37" s="453"/>
      <c r="G37" s="453"/>
      <c r="H37" s="453"/>
      <c r="I37" s="453"/>
      <c r="J37" s="453"/>
      <c r="K37" s="304"/>
      <c r="L37" s="304"/>
      <c r="M37" s="304"/>
      <c r="N37" s="304"/>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5"/>
      <c r="BR37" s="235"/>
    </row>
    <row r="38" spans="1:70">
      <c r="A38" s="304"/>
      <c r="B38" s="453"/>
      <c r="C38" s="453"/>
      <c r="D38" s="453"/>
      <c r="E38" s="453"/>
      <c r="F38" s="453"/>
      <c r="G38" s="453"/>
      <c r="H38" s="453"/>
      <c r="I38" s="453"/>
      <c r="J38" s="453"/>
      <c r="K38" s="304"/>
      <c r="L38" s="304"/>
      <c r="M38" s="304"/>
      <c r="N38" s="304"/>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row>
    <row r="39" spans="1:70">
      <c r="A39" s="304"/>
      <c r="B39" s="453"/>
      <c r="C39" s="453"/>
      <c r="D39" s="453"/>
      <c r="E39" s="453"/>
      <c r="F39" s="453"/>
      <c r="G39" s="453"/>
      <c r="H39" s="453"/>
      <c r="I39" s="453"/>
      <c r="J39" s="453"/>
      <c r="K39" s="304"/>
      <c r="L39" s="304"/>
      <c r="M39" s="304"/>
      <c r="N39" s="304"/>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c r="BE39" s="235"/>
      <c r="BF39" s="235"/>
      <c r="BG39" s="235"/>
      <c r="BH39" s="235"/>
      <c r="BI39" s="235"/>
      <c r="BJ39" s="235"/>
      <c r="BK39" s="235"/>
      <c r="BL39" s="235"/>
      <c r="BM39" s="235"/>
      <c r="BN39" s="235"/>
      <c r="BO39" s="235"/>
      <c r="BP39" s="235"/>
      <c r="BQ39" s="235"/>
      <c r="BR39" s="235"/>
    </row>
    <row r="40" spans="1:70">
      <c r="A40" s="304"/>
      <c r="B40" s="453"/>
      <c r="C40" s="453"/>
      <c r="D40" s="453"/>
      <c r="E40" s="453"/>
      <c r="F40" s="453"/>
      <c r="G40" s="453"/>
      <c r="H40" s="453"/>
      <c r="I40" s="453"/>
      <c r="J40" s="453"/>
      <c r="K40" s="304"/>
      <c r="L40" s="304"/>
      <c r="M40" s="304"/>
      <c r="N40" s="304"/>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5"/>
      <c r="BJ40" s="235"/>
      <c r="BK40" s="235"/>
      <c r="BL40" s="235"/>
      <c r="BM40" s="235"/>
      <c r="BN40" s="235"/>
      <c r="BO40" s="235"/>
      <c r="BP40" s="235"/>
      <c r="BQ40" s="235"/>
      <c r="BR40" s="235"/>
    </row>
    <row r="41" spans="1:70">
      <c r="A41" s="235"/>
      <c r="B41" s="235"/>
      <c r="C41" s="235"/>
      <c r="D41" s="235"/>
      <c r="E41" s="235"/>
      <c r="F41" s="235"/>
      <c r="G41" s="235"/>
      <c r="H41" s="235"/>
      <c r="I41" s="235"/>
      <c r="K41" s="235"/>
      <c r="L41" s="235"/>
      <c r="M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BP41" s="235"/>
      <c r="BQ41" s="235"/>
      <c r="BR41" s="235"/>
    </row>
    <row r="42" spans="1:70">
      <c r="A42" s="235"/>
      <c r="B42" s="235"/>
      <c r="C42" s="235"/>
      <c r="D42" s="235"/>
      <c r="E42" s="235"/>
      <c r="F42" s="235"/>
      <c r="G42" s="235"/>
      <c r="H42" s="235"/>
      <c r="I42" s="235"/>
      <c r="K42" s="235"/>
      <c r="L42" s="235"/>
      <c r="M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35"/>
      <c r="BE42" s="235"/>
      <c r="BF42" s="235"/>
      <c r="BG42" s="235"/>
      <c r="BH42" s="235"/>
      <c r="BI42" s="235"/>
      <c r="BJ42" s="235"/>
      <c r="BK42" s="235"/>
      <c r="BL42" s="235"/>
      <c r="BM42" s="235"/>
      <c r="BN42" s="235"/>
      <c r="BO42" s="235"/>
      <c r="BP42" s="235"/>
      <c r="BQ42" s="235"/>
      <c r="BR42" s="235"/>
    </row>
    <row r="43" spans="1:70">
      <c r="A43" s="235"/>
      <c r="B43" s="235"/>
      <c r="C43" s="235"/>
      <c r="D43" s="235"/>
      <c r="E43" s="235"/>
      <c r="F43" s="235"/>
      <c r="G43" s="235"/>
      <c r="H43" s="235"/>
      <c r="I43" s="235"/>
      <c r="K43" s="235"/>
      <c r="L43" s="235"/>
      <c r="M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c r="BQ43" s="235"/>
      <c r="BR43" s="235"/>
    </row>
    <row r="44" spans="1:70">
      <c r="A44" s="235"/>
      <c r="B44" s="235"/>
      <c r="C44" s="235"/>
      <c r="D44" s="235"/>
      <c r="E44" s="235"/>
      <c r="F44" s="235"/>
      <c r="G44" s="235"/>
      <c r="H44" s="235"/>
      <c r="I44" s="235"/>
      <c r="K44" s="235"/>
      <c r="L44" s="235"/>
      <c r="M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235"/>
      <c r="BR44" s="235"/>
    </row>
    <row r="45" spans="1:70">
      <c r="A45" s="235"/>
      <c r="B45" s="235"/>
      <c r="C45" s="235"/>
      <c r="D45" s="235"/>
      <c r="E45" s="235"/>
      <c r="F45" s="235"/>
      <c r="G45" s="235"/>
      <c r="H45" s="235"/>
      <c r="I45" s="235"/>
      <c r="K45" s="235"/>
      <c r="L45" s="235"/>
      <c r="M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5"/>
      <c r="BR45" s="235"/>
    </row>
    <row r="46" spans="1:70">
      <c r="A46" s="235"/>
      <c r="B46" s="235"/>
      <c r="C46" s="235"/>
      <c r="D46" s="235"/>
      <c r="E46" s="235"/>
      <c r="F46" s="235"/>
      <c r="G46" s="235"/>
      <c r="H46" s="235"/>
      <c r="I46" s="235"/>
      <c r="K46" s="235"/>
      <c r="L46" s="235"/>
      <c r="M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5"/>
      <c r="BQ46" s="235"/>
      <c r="BR46" s="235"/>
    </row>
    <row r="47" spans="1:70">
      <c r="A47" s="235"/>
      <c r="B47" s="235"/>
      <c r="C47" s="235"/>
      <c r="D47" s="235"/>
      <c r="E47" s="235"/>
      <c r="F47" s="235"/>
      <c r="G47" s="235"/>
      <c r="H47" s="235"/>
      <c r="I47" s="235"/>
      <c r="K47" s="235"/>
      <c r="L47" s="235"/>
      <c r="M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5"/>
      <c r="BO47" s="235"/>
      <c r="BP47" s="235"/>
      <c r="BQ47" s="235"/>
      <c r="BR47" s="235"/>
    </row>
    <row r="48" spans="1:70">
      <c r="A48" s="235"/>
      <c r="B48" s="235"/>
      <c r="C48" s="235"/>
      <c r="D48" s="235"/>
      <c r="E48" s="235"/>
      <c r="F48" s="235"/>
      <c r="G48" s="235"/>
      <c r="H48" s="235"/>
      <c r="I48" s="235"/>
      <c r="K48" s="235"/>
      <c r="L48" s="235"/>
      <c r="M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G48" s="235"/>
      <c r="BH48" s="235"/>
      <c r="BI48" s="235"/>
      <c r="BJ48" s="235"/>
      <c r="BK48" s="235"/>
      <c r="BL48" s="235"/>
      <c r="BM48" s="235"/>
      <c r="BN48" s="235"/>
      <c r="BO48" s="235"/>
      <c r="BP48" s="235"/>
      <c r="BQ48" s="235"/>
      <c r="BR48" s="235"/>
    </row>
    <row r="49" spans="1:70">
      <c r="A49" s="235"/>
      <c r="B49" s="235"/>
      <c r="C49" s="235"/>
      <c r="D49" s="235"/>
      <c r="E49" s="235"/>
      <c r="F49" s="235"/>
      <c r="G49" s="235"/>
      <c r="H49" s="235"/>
      <c r="I49" s="235"/>
      <c r="K49" s="235"/>
      <c r="L49" s="235"/>
      <c r="M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5"/>
      <c r="BR49" s="235"/>
    </row>
    <row r="50" spans="1:70">
      <c r="A50" s="235"/>
      <c r="B50" s="235"/>
      <c r="C50" s="235"/>
      <c r="D50" s="235"/>
      <c r="E50" s="235"/>
      <c r="F50" s="235"/>
      <c r="G50" s="235"/>
      <c r="H50" s="235"/>
      <c r="I50" s="235"/>
      <c r="K50" s="235"/>
      <c r="L50" s="235"/>
      <c r="M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235"/>
      <c r="AY50" s="235"/>
      <c r="AZ50" s="235"/>
      <c r="BA50" s="235"/>
      <c r="BB50" s="235"/>
      <c r="BC50" s="235"/>
      <c r="BD50" s="235"/>
      <c r="BE50" s="235"/>
      <c r="BF50" s="235"/>
      <c r="BG50" s="235"/>
      <c r="BH50" s="235"/>
      <c r="BI50" s="235"/>
      <c r="BJ50" s="235"/>
      <c r="BK50" s="235"/>
      <c r="BL50" s="235"/>
      <c r="BM50" s="235"/>
      <c r="BN50" s="235"/>
      <c r="BO50" s="235"/>
      <c r="BP50" s="235"/>
      <c r="BQ50" s="235"/>
      <c r="BR50" s="235"/>
    </row>
    <row r="51" spans="1:70">
      <c r="A51" s="235"/>
      <c r="B51" s="235"/>
      <c r="C51" s="235"/>
      <c r="D51" s="235"/>
      <c r="E51" s="235"/>
      <c r="F51" s="235"/>
      <c r="G51" s="235"/>
      <c r="H51" s="235"/>
      <c r="I51" s="235"/>
      <c r="K51" s="235"/>
      <c r="L51" s="235"/>
      <c r="M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5"/>
      <c r="BR51" s="235"/>
    </row>
    <row r="52" spans="1:70">
      <c r="A52" s="235"/>
      <c r="B52" s="235"/>
      <c r="C52" s="235"/>
      <c r="D52" s="235"/>
      <c r="E52" s="235"/>
      <c r="F52" s="235"/>
      <c r="G52" s="235"/>
      <c r="H52" s="235"/>
      <c r="I52" s="235"/>
      <c r="K52" s="235"/>
      <c r="L52" s="235"/>
      <c r="M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5"/>
      <c r="BC52" s="235"/>
      <c r="BD52" s="235"/>
      <c r="BE52" s="235"/>
      <c r="BF52" s="235"/>
      <c r="BG52" s="235"/>
      <c r="BH52" s="235"/>
      <c r="BI52" s="235"/>
      <c r="BJ52" s="235"/>
      <c r="BK52" s="235"/>
      <c r="BL52" s="235"/>
      <c r="BM52" s="235"/>
      <c r="BN52" s="235"/>
      <c r="BO52" s="235"/>
      <c r="BP52" s="235"/>
      <c r="BQ52" s="235"/>
      <c r="BR52" s="235"/>
    </row>
    <row r="53" spans="1:70">
      <c r="A53" s="235"/>
      <c r="B53" s="235"/>
      <c r="C53" s="235"/>
      <c r="D53" s="235"/>
      <c r="E53" s="235"/>
      <c r="F53" s="235"/>
      <c r="G53" s="235"/>
      <c r="H53" s="235"/>
      <c r="I53" s="235"/>
      <c r="K53" s="235"/>
      <c r="L53" s="235"/>
      <c r="M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5"/>
      <c r="BR53" s="235"/>
    </row>
    <row r="54" spans="1:70">
      <c r="A54" s="235"/>
      <c r="B54" s="235"/>
      <c r="C54" s="235"/>
      <c r="D54" s="235"/>
      <c r="E54" s="235"/>
      <c r="F54" s="235"/>
      <c r="G54" s="235"/>
      <c r="H54" s="235"/>
      <c r="I54" s="235"/>
      <c r="K54" s="235"/>
      <c r="L54" s="235"/>
      <c r="M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5"/>
      <c r="BD54" s="235"/>
      <c r="BE54" s="235"/>
      <c r="BF54" s="235"/>
      <c r="BG54" s="235"/>
      <c r="BH54" s="235"/>
      <c r="BI54" s="235"/>
      <c r="BJ54" s="235"/>
      <c r="BK54" s="235"/>
      <c r="BL54" s="235"/>
      <c r="BM54" s="235"/>
      <c r="BN54" s="235"/>
      <c r="BO54" s="235"/>
      <c r="BP54" s="235"/>
      <c r="BQ54" s="235"/>
      <c r="BR54" s="235"/>
    </row>
    <row r="55" spans="1:70">
      <c r="A55" s="235"/>
      <c r="B55" s="235"/>
      <c r="C55" s="235"/>
      <c r="D55" s="235"/>
      <c r="E55" s="235"/>
      <c r="F55" s="235"/>
      <c r="G55" s="235"/>
      <c r="H55" s="235"/>
      <c r="I55" s="235"/>
      <c r="K55" s="235"/>
      <c r="L55" s="235"/>
      <c r="M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5"/>
      <c r="AU55" s="235"/>
      <c r="AV55" s="235"/>
      <c r="AW55" s="235"/>
      <c r="AX55" s="235"/>
      <c r="AY55" s="235"/>
      <c r="AZ55" s="235"/>
      <c r="BA55" s="235"/>
      <c r="BB55" s="235"/>
      <c r="BC55" s="235"/>
      <c r="BD55" s="235"/>
      <c r="BE55" s="235"/>
      <c r="BF55" s="235"/>
      <c r="BG55" s="235"/>
      <c r="BH55" s="235"/>
      <c r="BI55" s="235"/>
      <c r="BJ55" s="235"/>
      <c r="BK55" s="235"/>
      <c r="BL55" s="235"/>
      <c r="BM55" s="235"/>
      <c r="BN55" s="235"/>
      <c r="BO55" s="235"/>
      <c r="BP55" s="235"/>
      <c r="BQ55" s="235"/>
      <c r="BR55" s="235"/>
    </row>
    <row r="56" spans="1:70">
      <c r="A56" s="235"/>
      <c r="B56" s="235"/>
      <c r="C56" s="235"/>
      <c r="D56" s="235"/>
      <c r="E56" s="235"/>
      <c r="F56" s="235"/>
      <c r="G56" s="235"/>
      <c r="H56" s="235"/>
      <c r="I56" s="235"/>
      <c r="K56" s="235"/>
      <c r="L56" s="235"/>
      <c r="M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5"/>
      <c r="AT56" s="235"/>
      <c r="AU56" s="235"/>
      <c r="AV56" s="235"/>
      <c r="AW56" s="235"/>
      <c r="AX56" s="235"/>
      <c r="AY56" s="235"/>
      <c r="AZ56" s="235"/>
      <c r="BA56" s="235"/>
      <c r="BB56" s="235"/>
      <c r="BC56" s="235"/>
      <c r="BD56" s="235"/>
      <c r="BE56" s="235"/>
      <c r="BF56" s="235"/>
      <c r="BG56" s="235"/>
      <c r="BH56" s="235"/>
      <c r="BI56" s="235"/>
      <c r="BJ56" s="235"/>
      <c r="BK56" s="235"/>
      <c r="BL56" s="235"/>
      <c r="BM56" s="235"/>
      <c r="BN56" s="235"/>
      <c r="BO56" s="235"/>
      <c r="BP56" s="235"/>
      <c r="BQ56" s="235"/>
      <c r="BR56" s="235"/>
    </row>
    <row r="57" spans="1:70">
      <c r="A57" s="235"/>
      <c r="B57" s="235"/>
      <c r="C57" s="235"/>
      <c r="D57" s="235"/>
      <c r="E57" s="235"/>
      <c r="F57" s="235"/>
      <c r="G57" s="235"/>
      <c r="H57" s="235"/>
      <c r="I57" s="235"/>
      <c r="K57" s="235"/>
      <c r="L57" s="235"/>
      <c r="M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c r="AQ57" s="235"/>
      <c r="AR57" s="235"/>
      <c r="AS57" s="235"/>
      <c r="AT57" s="235"/>
      <c r="AU57" s="235"/>
      <c r="AV57" s="235"/>
      <c r="AW57" s="235"/>
      <c r="AX57" s="235"/>
      <c r="AY57" s="235"/>
      <c r="AZ57" s="235"/>
      <c r="BA57" s="235"/>
      <c r="BB57" s="235"/>
      <c r="BC57" s="235"/>
      <c r="BD57" s="235"/>
      <c r="BE57" s="235"/>
      <c r="BF57" s="235"/>
      <c r="BG57" s="235"/>
      <c r="BH57" s="235"/>
      <c r="BI57" s="235"/>
      <c r="BJ57" s="235"/>
      <c r="BK57" s="235"/>
      <c r="BL57" s="235"/>
      <c r="BM57" s="235"/>
      <c r="BN57" s="235"/>
      <c r="BO57" s="235"/>
      <c r="BP57" s="235"/>
      <c r="BQ57" s="235"/>
      <c r="BR57" s="235"/>
    </row>
    <row r="58" spans="1:70">
      <c r="A58" s="235"/>
      <c r="B58" s="235"/>
      <c r="C58" s="235"/>
      <c r="D58" s="235"/>
      <c r="E58" s="235"/>
      <c r="F58" s="235"/>
      <c r="G58" s="235"/>
      <c r="H58" s="235"/>
      <c r="I58" s="235"/>
      <c r="K58" s="235"/>
      <c r="L58" s="235"/>
      <c r="M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235"/>
      <c r="AO58" s="235"/>
      <c r="AP58" s="235"/>
      <c r="AQ58" s="235"/>
      <c r="AR58" s="235"/>
      <c r="AS58" s="235"/>
      <c r="AT58" s="235"/>
      <c r="AU58" s="235"/>
      <c r="AV58" s="235"/>
      <c r="AW58" s="235"/>
      <c r="AX58" s="235"/>
      <c r="AY58" s="235"/>
      <c r="AZ58" s="235"/>
      <c r="BA58" s="235"/>
      <c r="BB58" s="235"/>
      <c r="BC58" s="235"/>
      <c r="BD58" s="235"/>
      <c r="BE58" s="235"/>
      <c r="BF58" s="235"/>
      <c r="BG58" s="235"/>
      <c r="BH58" s="235"/>
      <c r="BI58" s="235"/>
      <c r="BJ58" s="235"/>
      <c r="BK58" s="235"/>
      <c r="BL58" s="235"/>
      <c r="BM58" s="235"/>
      <c r="BN58" s="235"/>
      <c r="BO58" s="235"/>
      <c r="BP58" s="235"/>
      <c r="BQ58" s="235"/>
      <c r="BR58" s="235"/>
    </row>
    <row r="59" spans="1:70">
      <c r="A59" s="235"/>
      <c r="B59" s="235"/>
      <c r="C59" s="235"/>
      <c r="D59" s="235"/>
      <c r="E59" s="235"/>
      <c r="F59" s="235"/>
      <c r="G59" s="235"/>
      <c r="H59" s="235"/>
      <c r="I59" s="235"/>
      <c r="K59" s="235"/>
      <c r="L59" s="235"/>
      <c r="M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c r="AP59" s="235"/>
      <c r="AQ59" s="235"/>
      <c r="AR59" s="235"/>
      <c r="AS59" s="235"/>
      <c r="AT59" s="235"/>
      <c r="AU59" s="235"/>
      <c r="AV59" s="235"/>
      <c r="AW59" s="235"/>
      <c r="AX59" s="235"/>
      <c r="AY59" s="235"/>
      <c r="AZ59" s="235"/>
      <c r="BA59" s="235"/>
      <c r="BB59" s="235"/>
      <c r="BC59" s="235"/>
      <c r="BD59" s="235"/>
      <c r="BE59" s="235"/>
      <c r="BF59" s="235"/>
      <c r="BG59" s="235"/>
      <c r="BH59" s="235"/>
      <c r="BI59" s="235"/>
      <c r="BJ59" s="235"/>
      <c r="BK59" s="235"/>
      <c r="BL59" s="235"/>
      <c r="BM59" s="235"/>
      <c r="BN59" s="235"/>
      <c r="BO59" s="235"/>
      <c r="BP59" s="235"/>
      <c r="BQ59" s="235"/>
      <c r="BR59" s="235"/>
    </row>
    <row r="60" spans="1:70">
      <c r="A60" s="235"/>
      <c r="B60" s="235"/>
      <c r="C60" s="235"/>
      <c r="D60" s="235"/>
      <c r="E60" s="235"/>
      <c r="F60" s="235"/>
      <c r="G60" s="235"/>
      <c r="H60" s="235"/>
      <c r="I60" s="235"/>
      <c r="K60" s="235"/>
      <c r="L60" s="235"/>
      <c r="M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5"/>
      <c r="AP60" s="235"/>
      <c r="AQ60" s="235"/>
      <c r="AR60" s="235"/>
      <c r="AS60" s="235"/>
      <c r="AT60" s="235"/>
      <c r="AU60" s="235"/>
      <c r="AV60" s="235"/>
      <c r="AW60" s="235"/>
      <c r="AX60" s="235"/>
      <c r="AY60" s="235"/>
      <c r="AZ60" s="235"/>
      <c r="BA60" s="235"/>
      <c r="BB60" s="235"/>
      <c r="BC60" s="235"/>
      <c r="BD60" s="235"/>
      <c r="BE60" s="235"/>
      <c r="BF60" s="235"/>
      <c r="BG60" s="235"/>
      <c r="BH60" s="235"/>
      <c r="BI60" s="235"/>
      <c r="BJ60" s="235"/>
      <c r="BK60" s="235"/>
      <c r="BL60" s="235"/>
      <c r="BM60" s="235"/>
      <c r="BN60" s="235"/>
      <c r="BO60" s="235"/>
      <c r="BP60" s="235"/>
      <c r="BQ60" s="235"/>
      <c r="BR60" s="235"/>
    </row>
    <row r="61" spans="1:70">
      <c r="A61" s="235"/>
      <c r="B61" s="235"/>
      <c r="C61" s="235"/>
      <c r="D61" s="235"/>
      <c r="E61" s="235"/>
      <c r="F61" s="235"/>
      <c r="G61" s="235"/>
      <c r="H61" s="235"/>
      <c r="I61" s="235"/>
      <c r="K61" s="235"/>
      <c r="L61" s="235"/>
      <c r="M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5"/>
      <c r="AU61" s="235"/>
      <c r="AV61" s="235"/>
      <c r="AW61" s="235"/>
      <c r="AX61" s="235"/>
      <c r="AY61" s="235"/>
      <c r="AZ61" s="235"/>
      <c r="BA61" s="235"/>
      <c r="BB61" s="235"/>
      <c r="BC61" s="235"/>
      <c r="BD61" s="235"/>
      <c r="BE61" s="235"/>
      <c r="BF61" s="235"/>
      <c r="BG61" s="235"/>
      <c r="BH61" s="235"/>
      <c r="BI61" s="235"/>
      <c r="BJ61" s="235"/>
      <c r="BK61" s="235"/>
      <c r="BL61" s="235"/>
      <c r="BM61" s="235"/>
      <c r="BN61" s="235"/>
      <c r="BO61" s="235"/>
      <c r="BP61" s="235"/>
      <c r="BQ61" s="235"/>
      <c r="BR61" s="235"/>
    </row>
    <row r="62" spans="1:70">
      <c r="A62" s="235"/>
      <c r="B62" s="235"/>
      <c r="C62" s="235"/>
      <c r="D62" s="235"/>
      <c r="E62" s="235"/>
      <c r="F62" s="235"/>
      <c r="G62" s="235"/>
      <c r="H62" s="235"/>
      <c r="I62" s="235"/>
      <c r="K62" s="235"/>
      <c r="L62" s="235"/>
      <c r="M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5"/>
      <c r="AS62" s="235"/>
      <c r="AT62" s="235"/>
      <c r="AU62" s="235"/>
      <c r="AV62" s="235"/>
      <c r="AW62" s="235"/>
      <c r="AX62" s="235"/>
      <c r="AY62" s="235"/>
      <c r="AZ62" s="235"/>
      <c r="BA62" s="235"/>
      <c r="BB62" s="235"/>
      <c r="BC62" s="235"/>
      <c r="BD62" s="235"/>
      <c r="BE62" s="235"/>
      <c r="BF62" s="235"/>
      <c r="BG62" s="235"/>
      <c r="BH62" s="235"/>
      <c r="BI62" s="235"/>
      <c r="BJ62" s="235"/>
      <c r="BK62" s="235"/>
      <c r="BL62" s="235"/>
      <c r="BM62" s="235"/>
      <c r="BN62" s="235"/>
      <c r="BO62" s="235"/>
      <c r="BP62" s="235"/>
      <c r="BQ62" s="235"/>
      <c r="BR62" s="235"/>
    </row>
    <row r="63" spans="1:70">
      <c r="A63" s="235"/>
      <c r="B63" s="235"/>
      <c r="C63" s="235"/>
      <c r="D63" s="235"/>
      <c r="E63" s="235"/>
      <c r="F63" s="235"/>
      <c r="G63" s="235"/>
      <c r="H63" s="235"/>
      <c r="I63" s="235"/>
      <c r="K63" s="235"/>
      <c r="L63" s="235"/>
      <c r="M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c r="AP63" s="235"/>
      <c r="AQ63" s="235"/>
      <c r="AR63" s="235"/>
      <c r="AS63" s="235"/>
      <c r="AT63" s="235"/>
      <c r="AU63" s="235"/>
      <c r="AV63" s="235"/>
      <c r="AW63" s="235"/>
      <c r="AX63" s="235"/>
      <c r="AY63" s="235"/>
      <c r="AZ63" s="235"/>
      <c r="BA63" s="235"/>
      <c r="BB63" s="235"/>
      <c r="BC63" s="235"/>
      <c r="BD63" s="235"/>
      <c r="BE63" s="235"/>
      <c r="BF63" s="235"/>
      <c r="BG63" s="235"/>
      <c r="BH63" s="235"/>
      <c r="BI63" s="235"/>
      <c r="BJ63" s="235"/>
      <c r="BK63" s="235"/>
      <c r="BL63" s="235"/>
      <c r="BM63" s="235"/>
      <c r="BN63" s="235"/>
      <c r="BO63" s="235"/>
      <c r="BP63" s="235"/>
      <c r="BQ63" s="235"/>
      <c r="BR63" s="235"/>
    </row>
    <row r="64" spans="1:70">
      <c r="A64" s="235"/>
      <c r="B64" s="235"/>
      <c r="C64" s="235"/>
      <c r="D64" s="235"/>
      <c r="E64" s="235"/>
      <c r="F64" s="235"/>
      <c r="G64" s="235"/>
      <c r="H64" s="235"/>
      <c r="I64" s="235"/>
      <c r="K64" s="235"/>
      <c r="L64" s="235"/>
      <c r="M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35"/>
      <c r="AR64" s="235"/>
      <c r="AS64" s="235"/>
      <c r="AT64" s="235"/>
      <c r="AU64" s="235"/>
      <c r="AV64" s="235"/>
      <c r="AW64" s="235"/>
      <c r="AX64" s="235"/>
      <c r="AY64" s="235"/>
      <c r="AZ64" s="235"/>
      <c r="BA64" s="235"/>
      <c r="BB64" s="235"/>
      <c r="BC64" s="235"/>
      <c r="BD64" s="235"/>
      <c r="BE64" s="235"/>
      <c r="BF64" s="235"/>
      <c r="BG64" s="235"/>
      <c r="BH64" s="235"/>
      <c r="BI64" s="235"/>
      <c r="BJ64" s="235"/>
      <c r="BK64" s="235"/>
      <c r="BL64" s="235"/>
      <c r="BM64" s="235"/>
      <c r="BN64" s="235"/>
      <c r="BO64" s="235"/>
      <c r="BP64" s="235"/>
      <c r="BQ64" s="235"/>
      <c r="BR64" s="235"/>
    </row>
    <row r="65" spans="1:70">
      <c r="A65" s="235"/>
      <c r="B65" s="235"/>
      <c r="C65" s="235"/>
      <c r="D65" s="235"/>
      <c r="E65" s="235"/>
      <c r="F65" s="235"/>
      <c r="G65" s="235"/>
      <c r="H65" s="235"/>
      <c r="I65" s="235"/>
      <c r="K65" s="235"/>
      <c r="L65" s="235"/>
      <c r="M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5"/>
      <c r="AZ65" s="235"/>
      <c r="BA65" s="235"/>
      <c r="BB65" s="235"/>
      <c r="BC65" s="235"/>
      <c r="BD65" s="235"/>
      <c r="BE65" s="235"/>
      <c r="BF65" s="235"/>
      <c r="BG65" s="235"/>
      <c r="BH65" s="235"/>
      <c r="BI65" s="235"/>
      <c r="BJ65" s="235"/>
      <c r="BK65" s="235"/>
      <c r="BL65" s="235"/>
      <c r="BM65" s="235"/>
      <c r="BN65" s="235"/>
      <c r="BO65" s="235"/>
      <c r="BP65" s="235"/>
      <c r="BQ65" s="235"/>
      <c r="BR65" s="235"/>
    </row>
    <row r="66" spans="1:70">
      <c r="A66" s="235"/>
      <c r="B66" s="235"/>
      <c r="C66" s="235"/>
      <c r="D66" s="235"/>
      <c r="E66" s="235"/>
      <c r="F66" s="235"/>
      <c r="G66" s="235"/>
      <c r="H66" s="235"/>
      <c r="I66" s="235"/>
      <c r="K66" s="235"/>
      <c r="L66" s="235"/>
      <c r="M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235"/>
      <c r="AT66" s="235"/>
      <c r="AU66" s="235"/>
      <c r="AV66" s="235"/>
      <c r="AW66" s="235"/>
      <c r="AX66" s="235"/>
      <c r="AY66" s="235"/>
      <c r="AZ66" s="235"/>
      <c r="BA66" s="235"/>
      <c r="BB66" s="235"/>
      <c r="BC66" s="235"/>
      <c r="BD66" s="235"/>
      <c r="BE66" s="235"/>
      <c r="BF66" s="235"/>
      <c r="BG66" s="235"/>
      <c r="BH66" s="235"/>
      <c r="BI66" s="235"/>
      <c r="BJ66" s="235"/>
      <c r="BK66" s="235"/>
      <c r="BL66" s="235"/>
      <c r="BM66" s="235"/>
      <c r="BN66" s="235"/>
      <c r="BO66" s="235"/>
      <c r="BP66" s="235"/>
      <c r="BQ66" s="235"/>
      <c r="BR66" s="235"/>
    </row>
    <row r="67" spans="1:70">
      <c r="A67" s="235"/>
      <c r="B67" s="235"/>
      <c r="C67" s="235"/>
      <c r="D67" s="235"/>
      <c r="E67" s="235"/>
      <c r="F67" s="235"/>
      <c r="G67" s="235"/>
      <c r="H67" s="235"/>
      <c r="I67" s="235"/>
      <c r="K67" s="235"/>
      <c r="L67" s="235"/>
      <c r="M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235"/>
      <c r="AR67" s="235"/>
      <c r="AS67" s="235"/>
      <c r="AT67" s="235"/>
      <c r="AU67" s="235"/>
      <c r="AV67" s="235"/>
      <c r="AW67" s="235"/>
      <c r="AX67" s="235"/>
      <c r="AY67" s="235"/>
      <c r="AZ67" s="235"/>
      <c r="BA67" s="235"/>
      <c r="BB67" s="235"/>
      <c r="BC67" s="235"/>
      <c r="BD67" s="235"/>
      <c r="BE67" s="235"/>
      <c r="BF67" s="235"/>
      <c r="BG67" s="235"/>
      <c r="BH67" s="235"/>
      <c r="BI67" s="235"/>
      <c r="BJ67" s="235"/>
      <c r="BK67" s="235"/>
      <c r="BL67" s="235"/>
      <c r="BM67" s="235"/>
      <c r="BN67" s="235"/>
      <c r="BO67" s="235"/>
      <c r="BP67" s="235"/>
      <c r="BQ67" s="235"/>
      <c r="BR67" s="235"/>
    </row>
    <row r="68" spans="1:70">
      <c r="A68" s="235"/>
      <c r="B68" s="235"/>
      <c r="C68" s="235"/>
      <c r="D68" s="235"/>
      <c r="E68" s="235"/>
      <c r="F68" s="235"/>
      <c r="G68" s="235"/>
      <c r="H68" s="235"/>
      <c r="I68" s="235"/>
      <c r="K68" s="235"/>
      <c r="L68" s="235"/>
      <c r="M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235"/>
      <c r="AV68" s="235"/>
      <c r="AW68" s="235"/>
      <c r="AX68" s="235"/>
      <c r="AY68" s="235"/>
      <c r="AZ68" s="235"/>
      <c r="BA68" s="235"/>
      <c r="BB68" s="235"/>
      <c r="BC68" s="235"/>
      <c r="BD68" s="235"/>
      <c r="BE68" s="235"/>
      <c r="BF68" s="235"/>
      <c r="BG68" s="235"/>
      <c r="BH68" s="235"/>
      <c r="BI68" s="235"/>
      <c r="BJ68" s="235"/>
      <c r="BK68" s="235"/>
      <c r="BL68" s="235"/>
      <c r="BM68" s="235"/>
      <c r="BN68" s="235"/>
      <c r="BO68" s="235"/>
      <c r="BP68" s="235"/>
      <c r="BQ68" s="235"/>
      <c r="BR68" s="235"/>
    </row>
    <row r="69" spans="1:70">
      <c r="A69" s="235"/>
      <c r="B69" s="235"/>
      <c r="C69" s="235"/>
      <c r="D69" s="235"/>
      <c r="E69" s="235"/>
      <c r="F69" s="235"/>
      <c r="G69" s="235"/>
      <c r="H69" s="235"/>
      <c r="I69" s="235"/>
      <c r="K69" s="235"/>
      <c r="L69" s="235"/>
      <c r="M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5"/>
      <c r="AN69" s="235"/>
      <c r="AO69" s="235"/>
      <c r="AP69" s="235"/>
      <c r="AQ69" s="235"/>
      <c r="AR69" s="235"/>
      <c r="AS69" s="235"/>
      <c r="AT69" s="235"/>
      <c r="AU69" s="235"/>
      <c r="AV69" s="235"/>
      <c r="AW69" s="235"/>
      <c r="AX69" s="235"/>
      <c r="AY69" s="235"/>
      <c r="AZ69" s="235"/>
      <c r="BA69" s="235"/>
      <c r="BB69" s="235"/>
      <c r="BC69" s="235"/>
      <c r="BD69" s="235"/>
      <c r="BE69" s="235"/>
      <c r="BF69" s="235"/>
      <c r="BG69" s="235"/>
      <c r="BH69" s="235"/>
      <c r="BI69" s="235"/>
      <c r="BJ69" s="235"/>
      <c r="BK69" s="235"/>
      <c r="BL69" s="235"/>
      <c r="BM69" s="235"/>
      <c r="BN69" s="235"/>
      <c r="BO69" s="235"/>
      <c r="BP69" s="235"/>
      <c r="BQ69" s="235"/>
      <c r="BR69" s="235"/>
    </row>
    <row r="70" spans="1:70">
      <c r="A70" s="235"/>
      <c r="B70" s="235"/>
      <c r="C70" s="235"/>
      <c r="D70" s="235"/>
      <c r="E70" s="235"/>
      <c r="F70" s="235"/>
      <c r="G70" s="235"/>
      <c r="H70" s="235"/>
      <c r="I70" s="235"/>
      <c r="K70" s="235"/>
      <c r="L70" s="235"/>
      <c r="M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5"/>
      <c r="BA70" s="235"/>
      <c r="BB70" s="235"/>
      <c r="BC70" s="235"/>
      <c r="BD70" s="235"/>
      <c r="BE70" s="235"/>
      <c r="BF70" s="235"/>
      <c r="BG70" s="235"/>
      <c r="BH70" s="235"/>
      <c r="BI70" s="235"/>
      <c r="BJ70" s="235"/>
      <c r="BK70" s="235"/>
      <c r="BL70" s="235"/>
      <c r="BM70" s="235"/>
      <c r="BN70" s="235"/>
      <c r="BO70" s="235"/>
      <c r="BP70" s="235"/>
      <c r="BQ70" s="235"/>
      <c r="BR70" s="235"/>
    </row>
    <row r="71" spans="1:70">
      <c r="A71" s="235"/>
      <c r="B71" s="235"/>
      <c r="C71" s="235"/>
      <c r="D71" s="235"/>
      <c r="E71" s="235"/>
      <c r="F71" s="235"/>
      <c r="G71" s="235"/>
      <c r="H71" s="235"/>
      <c r="I71" s="235"/>
      <c r="K71" s="235"/>
      <c r="L71" s="235"/>
      <c r="M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235"/>
      <c r="AP71" s="235"/>
      <c r="AQ71" s="235"/>
      <c r="AR71" s="235"/>
      <c r="AS71" s="235"/>
      <c r="AT71" s="235"/>
      <c r="AU71" s="235"/>
      <c r="AV71" s="235"/>
      <c r="AW71" s="235"/>
      <c r="AX71" s="235"/>
      <c r="AY71" s="235"/>
      <c r="AZ71" s="235"/>
      <c r="BA71" s="235"/>
      <c r="BB71" s="235"/>
      <c r="BC71" s="235"/>
      <c r="BD71" s="235"/>
      <c r="BE71" s="235"/>
      <c r="BF71" s="235"/>
      <c r="BG71" s="235"/>
      <c r="BH71" s="235"/>
      <c r="BI71" s="235"/>
      <c r="BJ71" s="235"/>
      <c r="BK71" s="235"/>
      <c r="BL71" s="235"/>
      <c r="BM71" s="235"/>
      <c r="BN71" s="235"/>
      <c r="BO71" s="235"/>
      <c r="BP71" s="235"/>
      <c r="BQ71" s="235"/>
      <c r="BR71" s="235"/>
    </row>
    <row r="72" spans="1:70">
      <c r="A72" s="235"/>
      <c r="B72" s="235"/>
      <c r="C72" s="235"/>
      <c r="D72" s="235"/>
      <c r="E72" s="235"/>
      <c r="F72" s="235"/>
      <c r="G72" s="235"/>
      <c r="H72" s="235"/>
      <c r="I72" s="235"/>
      <c r="K72" s="235"/>
      <c r="L72" s="235"/>
      <c r="M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c r="AP72" s="235"/>
      <c r="AQ72" s="235"/>
      <c r="AR72" s="235"/>
      <c r="AS72" s="235"/>
      <c r="AT72" s="235"/>
      <c r="AU72" s="235"/>
      <c r="AV72" s="235"/>
      <c r="AW72" s="235"/>
      <c r="AX72" s="235"/>
      <c r="AY72" s="235"/>
      <c r="AZ72" s="235"/>
      <c r="BA72" s="235"/>
      <c r="BB72" s="235"/>
      <c r="BC72" s="235"/>
      <c r="BD72" s="235"/>
      <c r="BE72" s="235"/>
      <c r="BF72" s="235"/>
      <c r="BG72" s="235"/>
      <c r="BH72" s="235"/>
      <c r="BI72" s="235"/>
      <c r="BJ72" s="235"/>
      <c r="BK72" s="235"/>
      <c r="BL72" s="235"/>
      <c r="BM72" s="235"/>
      <c r="BN72" s="235"/>
      <c r="BO72" s="235"/>
      <c r="BP72" s="235"/>
      <c r="BQ72" s="235"/>
      <c r="BR72" s="235"/>
    </row>
    <row r="73" spans="1:70">
      <c r="A73" s="235"/>
      <c r="B73" s="235"/>
      <c r="C73" s="235"/>
      <c r="D73" s="235"/>
      <c r="E73" s="235"/>
      <c r="F73" s="235"/>
      <c r="G73" s="235"/>
      <c r="H73" s="235"/>
      <c r="I73" s="235"/>
      <c r="K73" s="235"/>
      <c r="L73" s="235"/>
      <c r="M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235"/>
      <c r="AP73" s="235"/>
      <c r="AQ73" s="235"/>
      <c r="AR73" s="235"/>
      <c r="AS73" s="235"/>
      <c r="AT73" s="235"/>
      <c r="AU73" s="235"/>
      <c r="AV73" s="235"/>
      <c r="AW73" s="235"/>
      <c r="AX73" s="235"/>
      <c r="AY73" s="235"/>
      <c r="AZ73" s="235"/>
      <c r="BA73" s="235"/>
      <c r="BB73" s="235"/>
      <c r="BC73" s="235"/>
      <c r="BD73" s="235"/>
      <c r="BE73" s="235"/>
      <c r="BF73" s="235"/>
      <c r="BG73" s="235"/>
      <c r="BH73" s="235"/>
      <c r="BI73" s="235"/>
      <c r="BJ73" s="235"/>
      <c r="BK73" s="235"/>
      <c r="BL73" s="235"/>
      <c r="BM73" s="235"/>
      <c r="BN73" s="235"/>
      <c r="BO73" s="235"/>
      <c r="BP73" s="235"/>
      <c r="BQ73" s="235"/>
      <c r="BR73" s="235"/>
    </row>
    <row r="74" spans="1:70">
      <c r="A74" s="235"/>
      <c r="B74" s="235"/>
      <c r="C74" s="235"/>
      <c r="D74" s="235"/>
      <c r="E74" s="235"/>
      <c r="F74" s="235"/>
      <c r="G74" s="235"/>
      <c r="H74" s="235"/>
      <c r="I74" s="235"/>
      <c r="K74" s="235"/>
      <c r="L74" s="235"/>
      <c r="M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35"/>
      <c r="AP74" s="235"/>
      <c r="AQ74" s="235"/>
      <c r="AR74" s="235"/>
      <c r="AS74" s="235"/>
      <c r="AT74" s="235"/>
      <c r="AU74" s="235"/>
      <c r="AV74" s="235"/>
      <c r="AW74" s="235"/>
      <c r="AX74" s="235"/>
      <c r="AY74" s="235"/>
      <c r="AZ74" s="235"/>
      <c r="BA74" s="235"/>
      <c r="BB74" s="235"/>
      <c r="BC74" s="235"/>
      <c r="BD74" s="235"/>
      <c r="BE74" s="235"/>
      <c r="BF74" s="235"/>
      <c r="BG74" s="235"/>
      <c r="BH74" s="235"/>
      <c r="BI74" s="235"/>
      <c r="BJ74" s="235"/>
      <c r="BK74" s="235"/>
      <c r="BL74" s="235"/>
      <c r="BM74" s="235"/>
      <c r="BN74" s="235"/>
      <c r="BO74" s="235"/>
      <c r="BP74" s="235"/>
      <c r="BQ74" s="235"/>
      <c r="BR74" s="235"/>
    </row>
    <row r="75" spans="1:70">
      <c r="A75" s="235"/>
      <c r="B75" s="235"/>
      <c r="C75" s="235"/>
      <c r="D75" s="235"/>
      <c r="E75" s="235"/>
      <c r="F75" s="235"/>
      <c r="G75" s="235"/>
      <c r="H75" s="235"/>
      <c r="I75" s="235"/>
      <c r="K75" s="235"/>
      <c r="L75" s="235"/>
      <c r="M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235"/>
      <c r="AX75" s="235"/>
      <c r="AY75" s="235"/>
      <c r="AZ75" s="235"/>
      <c r="BA75" s="235"/>
      <c r="BB75" s="235"/>
      <c r="BC75" s="235"/>
      <c r="BD75" s="235"/>
      <c r="BE75" s="235"/>
      <c r="BF75" s="235"/>
      <c r="BG75" s="235"/>
      <c r="BH75" s="235"/>
      <c r="BI75" s="235"/>
      <c r="BJ75" s="235"/>
      <c r="BK75" s="235"/>
      <c r="BL75" s="235"/>
      <c r="BM75" s="235"/>
      <c r="BN75" s="235"/>
      <c r="BO75" s="235"/>
      <c r="BP75" s="235"/>
      <c r="BQ75" s="235"/>
      <c r="BR75" s="235"/>
    </row>
    <row r="76" spans="1:70">
      <c r="A76" s="235"/>
      <c r="B76" s="235"/>
      <c r="C76" s="235"/>
      <c r="D76" s="235"/>
      <c r="E76" s="235"/>
      <c r="F76" s="235"/>
      <c r="G76" s="235"/>
      <c r="H76" s="235"/>
      <c r="I76" s="235"/>
      <c r="K76" s="235"/>
      <c r="L76" s="235"/>
      <c r="M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235"/>
      <c r="AX76" s="235"/>
      <c r="AY76" s="235"/>
      <c r="AZ76" s="235"/>
      <c r="BA76" s="235"/>
      <c r="BB76" s="235"/>
      <c r="BC76" s="235"/>
      <c r="BD76" s="235"/>
      <c r="BE76" s="235"/>
      <c r="BF76" s="235"/>
      <c r="BG76" s="235"/>
      <c r="BH76" s="235"/>
      <c r="BI76" s="235"/>
      <c r="BJ76" s="235"/>
      <c r="BK76" s="235"/>
      <c r="BL76" s="235"/>
      <c r="BM76" s="235"/>
      <c r="BN76" s="235"/>
      <c r="BO76" s="235"/>
      <c r="BP76" s="235"/>
      <c r="BQ76" s="235"/>
      <c r="BR76" s="235"/>
    </row>
    <row r="77" spans="1:70">
      <c r="A77" s="235"/>
      <c r="B77" s="235"/>
      <c r="C77" s="235"/>
      <c r="D77" s="235"/>
      <c r="E77" s="235"/>
      <c r="F77" s="235"/>
      <c r="G77" s="235"/>
      <c r="H77" s="235"/>
      <c r="I77" s="235"/>
      <c r="K77" s="235"/>
      <c r="L77" s="235"/>
      <c r="M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235"/>
      <c r="AS77" s="235"/>
      <c r="AT77" s="235"/>
      <c r="AU77" s="235"/>
      <c r="AV77" s="235"/>
      <c r="AW77" s="235"/>
      <c r="AX77" s="235"/>
      <c r="AY77" s="235"/>
      <c r="AZ77" s="235"/>
      <c r="BA77" s="235"/>
      <c r="BB77" s="235"/>
      <c r="BC77" s="235"/>
      <c r="BD77" s="235"/>
      <c r="BE77" s="235"/>
      <c r="BF77" s="235"/>
      <c r="BG77" s="235"/>
      <c r="BH77" s="235"/>
      <c r="BI77" s="235"/>
      <c r="BJ77" s="235"/>
      <c r="BK77" s="235"/>
      <c r="BL77" s="235"/>
      <c r="BM77" s="235"/>
      <c r="BN77" s="235"/>
      <c r="BO77" s="235"/>
      <c r="BP77" s="235"/>
      <c r="BQ77" s="235"/>
      <c r="BR77" s="235"/>
    </row>
    <row r="78" spans="1:70">
      <c r="A78" s="235"/>
      <c r="B78" s="235"/>
      <c r="C78" s="235"/>
      <c r="D78" s="235"/>
      <c r="E78" s="235"/>
      <c r="F78" s="235"/>
      <c r="G78" s="235"/>
      <c r="H78" s="235"/>
      <c r="I78" s="235"/>
      <c r="K78" s="235"/>
      <c r="L78" s="235"/>
      <c r="M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row>
    <row r="79" spans="1:70">
      <c r="A79" s="235"/>
      <c r="B79" s="235"/>
      <c r="C79" s="235"/>
      <c r="D79" s="235"/>
      <c r="E79" s="235"/>
      <c r="F79" s="235"/>
      <c r="G79" s="235"/>
      <c r="H79" s="235"/>
      <c r="I79" s="235"/>
      <c r="K79" s="235"/>
      <c r="L79" s="235"/>
      <c r="M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5"/>
      <c r="AP79" s="235"/>
      <c r="AQ79" s="235"/>
      <c r="AR79" s="235"/>
      <c r="AS79" s="235"/>
      <c r="AT79" s="235"/>
      <c r="AU79" s="235"/>
      <c r="AV79" s="235"/>
      <c r="AW79" s="235"/>
      <c r="AX79" s="235"/>
      <c r="AY79" s="235"/>
      <c r="AZ79" s="235"/>
      <c r="BA79" s="235"/>
      <c r="BB79" s="235"/>
      <c r="BC79" s="235"/>
      <c r="BD79" s="235"/>
      <c r="BE79" s="235"/>
      <c r="BF79" s="235"/>
      <c r="BG79" s="235"/>
      <c r="BH79" s="235"/>
      <c r="BI79" s="235"/>
      <c r="BJ79" s="235"/>
      <c r="BK79" s="235"/>
      <c r="BL79" s="235"/>
      <c r="BM79" s="235"/>
      <c r="BN79" s="235"/>
      <c r="BO79" s="235"/>
      <c r="BP79" s="235"/>
      <c r="BQ79" s="235"/>
      <c r="BR79" s="235"/>
    </row>
    <row r="80" spans="1:70">
      <c r="A80" s="235"/>
      <c r="B80" s="235"/>
      <c r="C80" s="235"/>
      <c r="D80" s="235"/>
      <c r="E80" s="235"/>
      <c r="F80" s="235"/>
      <c r="G80" s="235"/>
      <c r="H80" s="235"/>
      <c r="I80" s="235"/>
      <c r="K80" s="235"/>
      <c r="L80" s="235"/>
      <c r="M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235"/>
      <c r="AP80" s="235"/>
      <c r="AQ80" s="235"/>
      <c r="AR80" s="235"/>
      <c r="AS80" s="235"/>
      <c r="AT80" s="235"/>
      <c r="AU80" s="235"/>
      <c r="AV80" s="235"/>
      <c r="AW80" s="235"/>
      <c r="AX80" s="235"/>
      <c r="AY80" s="235"/>
      <c r="AZ80" s="235"/>
      <c r="BA80" s="235"/>
      <c r="BB80" s="235"/>
      <c r="BC80" s="235"/>
      <c r="BD80" s="235"/>
      <c r="BE80" s="235"/>
      <c r="BF80" s="235"/>
      <c r="BG80" s="235"/>
      <c r="BH80" s="235"/>
      <c r="BI80" s="235"/>
      <c r="BJ80" s="235"/>
      <c r="BK80" s="235"/>
      <c r="BL80" s="235"/>
      <c r="BM80" s="235"/>
      <c r="BN80" s="235"/>
      <c r="BO80" s="235"/>
      <c r="BP80" s="235"/>
      <c r="BQ80" s="235"/>
      <c r="BR80" s="235"/>
    </row>
    <row r="81" spans="1:70">
      <c r="A81" s="235"/>
      <c r="B81" s="235"/>
      <c r="C81" s="235"/>
      <c r="D81" s="235"/>
      <c r="E81" s="235"/>
      <c r="F81" s="235"/>
      <c r="G81" s="235"/>
      <c r="H81" s="235"/>
      <c r="I81" s="235"/>
      <c r="K81" s="235"/>
      <c r="L81" s="235"/>
      <c r="M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235"/>
      <c r="AP81" s="235"/>
      <c r="AQ81" s="235"/>
      <c r="AR81" s="235"/>
      <c r="AS81" s="235"/>
      <c r="AT81" s="235"/>
      <c r="AU81" s="235"/>
      <c r="AV81" s="235"/>
      <c r="AW81" s="235"/>
      <c r="AX81" s="235"/>
      <c r="AY81" s="235"/>
      <c r="AZ81" s="235"/>
      <c r="BA81" s="235"/>
      <c r="BB81" s="235"/>
      <c r="BC81" s="235"/>
      <c r="BD81" s="235"/>
      <c r="BE81" s="235"/>
      <c r="BF81" s="235"/>
      <c r="BG81" s="235"/>
      <c r="BH81" s="235"/>
      <c r="BI81" s="235"/>
      <c r="BJ81" s="235"/>
      <c r="BK81" s="235"/>
      <c r="BL81" s="235"/>
      <c r="BM81" s="235"/>
      <c r="BN81" s="235"/>
      <c r="BO81" s="235"/>
      <c r="BP81" s="235"/>
      <c r="BQ81" s="235"/>
      <c r="BR81" s="235"/>
    </row>
    <row r="82" spans="1:70">
      <c r="A82" s="235"/>
      <c r="B82" s="235"/>
      <c r="C82" s="235"/>
      <c r="D82" s="235"/>
      <c r="E82" s="235"/>
      <c r="F82" s="235"/>
      <c r="G82" s="235"/>
      <c r="H82" s="235"/>
      <c r="I82" s="235"/>
      <c r="K82" s="235"/>
      <c r="L82" s="235"/>
      <c r="M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235"/>
      <c r="AP82" s="235"/>
      <c r="AQ82" s="235"/>
      <c r="AR82" s="235"/>
      <c r="AS82" s="235"/>
      <c r="AT82" s="235"/>
      <c r="AU82" s="235"/>
      <c r="AV82" s="235"/>
      <c r="AW82" s="235"/>
      <c r="AX82" s="235"/>
      <c r="AY82" s="235"/>
      <c r="AZ82" s="235"/>
      <c r="BA82" s="235"/>
      <c r="BB82" s="235"/>
      <c r="BC82" s="235"/>
      <c r="BD82" s="235"/>
      <c r="BE82" s="235"/>
      <c r="BF82" s="235"/>
      <c r="BG82" s="235"/>
      <c r="BH82" s="235"/>
      <c r="BI82" s="235"/>
      <c r="BJ82" s="235"/>
      <c r="BK82" s="235"/>
      <c r="BL82" s="235"/>
      <c r="BM82" s="235"/>
      <c r="BN82" s="235"/>
      <c r="BO82" s="235"/>
      <c r="BP82" s="235"/>
      <c r="BQ82" s="235"/>
      <c r="BR82" s="235"/>
    </row>
    <row r="83" spans="1:70">
      <c r="A83" s="235"/>
      <c r="B83" s="235"/>
      <c r="C83" s="235"/>
      <c r="D83" s="235"/>
      <c r="E83" s="235"/>
      <c r="F83" s="235"/>
      <c r="G83" s="235"/>
      <c r="H83" s="235"/>
      <c r="I83" s="235"/>
      <c r="K83" s="235"/>
      <c r="L83" s="235"/>
      <c r="M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235"/>
      <c r="AP83" s="235"/>
      <c r="AQ83" s="235"/>
      <c r="AR83" s="235"/>
      <c r="AS83" s="235"/>
      <c r="AT83" s="235"/>
      <c r="AU83" s="235"/>
      <c r="AV83" s="235"/>
      <c r="AW83" s="235"/>
      <c r="AX83" s="235"/>
      <c r="AY83" s="235"/>
      <c r="AZ83" s="235"/>
      <c r="BA83" s="235"/>
      <c r="BB83" s="235"/>
      <c r="BC83" s="235"/>
      <c r="BD83" s="235"/>
      <c r="BE83" s="235"/>
      <c r="BF83" s="235"/>
      <c r="BG83" s="235"/>
      <c r="BH83" s="235"/>
      <c r="BI83" s="235"/>
      <c r="BJ83" s="235"/>
      <c r="BK83" s="235"/>
      <c r="BL83" s="235"/>
      <c r="BM83" s="235"/>
      <c r="BN83" s="235"/>
      <c r="BO83" s="235"/>
      <c r="BP83" s="235"/>
      <c r="BQ83" s="235"/>
      <c r="BR83" s="235"/>
    </row>
    <row r="84" spans="1:70">
      <c r="A84" s="235"/>
      <c r="B84" s="235"/>
      <c r="C84" s="235"/>
      <c r="D84" s="235"/>
      <c r="E84" s="235"/>
      <c r="F84" s="235"/>
      <c r="G84" s="235"/>
      <c r="H84" s="235"/>
      <c r="I84" s="235"/>
      <c r="K84" s="235"/>
      <c r="L84" s="235"/>
      <c r="M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235"/>
      <c r="AP84" s="235"/>
      <c r="AQ84" s="235"/>
      <c r="AR84" s="235"/>
      <c r="AS84" s="235"/>
      <c r="AT84" s="235"/>
      <c r="AU84" s="235"/>
      <c r="AV84" s="235"/>
      <c r="AW84" s="235"/>
      <c r="AX84" s="235"/>
      <c r="AY84" s="235"/>
      <c r="AZ84" s="235"/>
      <c r="BA84" s="235"/>
      <c r="BB84" s="235"/>
      <c r="BC84" s="235"/>
      <c r="BD84" s="235"/>
      <c r="BE84" s="235"/>
      <c r="BF84" s="235"/>
      <c r="BG84" s="235"/>
      <c r="BH84" s="235"/>
      <c r="BI84" s="235"/>
      <c r="BJ84" s="235"/>
      <c r="BK84" s="235"/>
      <c r="BL84" s="235"/>
      <c r="BM84" s="235"/>
      <c r="BN84" s="235"/>
      <c r="BO84" s="235"/>
      <c r="BP84" s="235"/>
      <c r="BQ84" s="235"/>
      <c r="BR84" s="235"/>
    </row>
    <row r="85" spans="1:70">
      <c r="A85" s="235"/>
      <c r="B85" s="235"/>
      <c r="C85" s="235"/>
      <c r="D85" s="235"/>
      <c r="E85" s="235"/>
      <c r="F85" s="235"/>
      <c r="G85" s="235"/>
      <c r="H85" s="235"/>
      <c r="I85" s="235"/>
      <c r="K85" s="235"/>
      <c r="L85" s="235"/>
      <c r="M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235"/>
      <c r="AQ85" s="235"/>
      <c r="AR85" s="235"/>
      <c r="AS85" s="235"/>
      <c r="AT85" s="235"/>
      <c r="AU85" s="235"/>
      <c r="AV85" s="235"/>
      <c r="AW85" s="235"/>
      <c r="AX85" s="235"/>
      <c r="AY85" s="235"/>
      <c r="AZ85" s="235"/>
      <c r="BA85" s="235"/>
      <c r="BB85" s="235"/>
      <c r="BC85" s="235"/>
      <c r="BD85" s="235"/>
      <c r="BE85" s="235"/>
      <c r="BF85" s="235"/>
      <c r="BG85" s="235"/>
      <c r="BH85" s="235"/>
      <c r="BI85" s="235"/>
      <c r="BJ85" s="235"/>
      <c r="BK85" s="235"/>
      <c r="BL85" s="235"/>
      <c r="BM85" s="235"/>
      <c r="BN85" s="235"/>
      <c r="BO85" s="235"/>
      <c r="BP85" s="235"/>
      <c r="BQ85" s="235"/>
      <c r="BR85" s="235"/>
    </row>
    <row r="86" spans="1:70">
      <c r="A86" s="235"/>
      <c r="B86" s="235"/>
      <c r="C86" s="235"/>
      <c r="D86" s="235"/>
      <c r="E86" s="235"/>
      <c r="F86" s="235"/>
      <c r="G86" s="235"/>
      <c r="H86" s="235"/>
      <c r="I86" s="235"/>
      <c r="K86" s="235"/>
      <c r="L86" s="235"/>
      <c r="M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235"/>
      <c r="AP86" s="235"/>
      <c r="AQ86" s="235"/>
      <c r="AR86" s="235"/>
      <c r="AS86" s="235"/>
      <c r="AT86" s="235"/>
      <c r="AU86" s="235"/>
      <c r="AV86" s="235"/>
      <c r="AW86" s="235"/>
      <c r="AX86" s="235"/>
      <c r="AY86" s="235"/>
      <c r="AZ86" s="235"/>
      <c r="BA86" s="235"/>
      <c r="BB86" s="235"/>
      <c r="BC86" s="235"/>
      <c r="BD86" s="235"/>
      <c r="BE86" s="235"/>
      <c r="BF86" s="235"/>
      <c r="BG86" s="235"/>
      <c r="BH86" s="235"/>
      <c r="BI86" s="235"/>
      <c r="BJ86" s="235"/>
      <c r="BK86" s="235"/>
      <c r="BL86" s="235"/>
      <c r="BM86" s="235"/>
      <c r="BN86" s="235"/>
      <c r="BO86" s="235"/>
      <c r="BP86" s="235"/>
      <c r="BQ86" s="235"/>
      <c r="BR86" s="235"/>
    </row>
    <row r="87" spans="1:70">
      <c r="A87" s="235"/>
      <c r="B87" s="235"/>
      <c r="C87" s="235"/>
      <c r="D87" s="235"/>
      <c r="E87" s="235"/>
      <c r="F87" s="235"/>
      <c r="G87" s="235"/>
      <c r="H87" s="235"/>
      <c r="I87" s="235"/>
      <c r="K87" s="235"/>
      <c r="L87" s="235"/>
      <c r="M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235"/>
      <c r="AP87" s="235"/>
      <c r="AQ87" s="235"/>
      <c r="AR87" s="235"/>
      <c r="AS87" s="235"/>
      <c r="AT87" s="235"/>
      <c r="AU87" s="235"/>
      <c r="AV87" s="235"/>
      <c r="AW87" s="235"/>
      <c r="AX87" s="235"/>
      <c r="AY87" s="235"/>
      <c r="AZ87" s="235"/>
      <c r="BA87" s="235"/>
      <c r="BB87" s="235"/>
      <c r="BC87" s="235"/>
      <c r="BD87" s="235"/>
      <c r="BE87" s="235"/>
      <c r="BF87" s="235"/>
      <c r="BG87" s="235"/>
      <c r="BH87" s="235"/>
      <c r="BI87" s="235"/>
      <c r="BJ87" s="235"/>
      <c r="BK87" s="235"/>
      <c r="BL87" s="235"/>
      <c r="BM87" s="235"/>
      <c r="BN87" s="235"/>
      <c r="BO87" s="235"/>
      <c r="BP87" s="235"/>
      <c r="BQ87" s="235"/>
      <c r="BR87" s="235"/>
    </row>
    <row r="88" spans="1:70">
      <c r="A88" s="235"/>
      <c r="B88" s="235"/>
      <c r="C88" s="235"/>
      <c r="D88" s="235"/>
      <c r="E88" s="235"/>
      <c r="F88" s="235"/>
      <c r="G88" s="235"/>
      <c r="H88" s="235"/>
      <c r="I88" s="235"/>
      <c r="K88" s="235"/>
      <c r="L88" s="235"/>
      <c r="M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235"/>
      <c r="AP88" s="235"/>
      <c r="AQ88" s="235"/>
      <c r="AR88" s="235"/>
      <c r="AS88" s="235"/>
      <c r="AT88" s="235"/>
      <c r="AU88" s="235"/>
      <c r="AV88" s="235"/>
      <c r="AW88" s="235"/>
      <c r="AX88" s="235"/>
      <c r="AY88" s="235"/>
      <c r="AZ88" s="235"/>
      <c r="BA88" s="235"/>
      <c r="BB88" s="235"/>
      <c r="BC88" s="235"/>
      <c r="BD88" s="235"/>
      <c r="BE88" s="235"/>
      <c r="BF88" s="235"/>
      <c r="BG88" s="235"/>
      <c r="BH88" s="235"/>
      <c r="BI88" s="235"/>
      <c r="BJ88" s="235"/>
      <c r="BK88" s="235"/>
      <c r="BL88" s="235"/>
      <c r="BM88" s="235"/>
      <c r="BN88" s="235"/>
      <c r="BO88" s="235"/>
      <c r="BP88" s="235"/>
      <c r="BQ88" s="235"/>
      <c r="BR88" s="235"/>
    </row>
    <row r="89" spans="1:70">
      <c r="A89" s="235"/>
      <c r="B89" s="235"/>
      <c r="C89" s="235"/>
      <c r="D89" s="235"/>
      <c r="E89" s="235"/>
      <c r="F89" s="235"/>
      <c r="G89" s="235"/>
      <c r="H89" s="235"/>
      <c r="I89" s="235"/>
      <c r="K89" s="235"/>
      <c r="L89" s="235"/>
      <c r="M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5"/>
      <c r="BA89" s="235"/>
      <c r="BB89" s="235"/>
      <c r="BC89" s="235"/>
      <c r="BD89" s="235"/>
      <c r="BE89" s="235"/>
      <c r="BF89" s="235"/>
      <c r="BG89" s="235"/>
      <c r="BH89" s="235"/>
      <c r="BI89" s="235"/>
      <c r="BJ89" s="235"/>
      <c r="BK89" s="235"/>
      <c r="BL89" s="235"/>
      <c r="BM89" s="235"/>
      <c r="BN89" s="235"/>
      <c r="BO89" s="235"/>
      <c r="BP89" s="235"/>
      <c r="BQ89" s="235"/>
      <c r="BR89" s="235"/>
    </row>
    <row r="90" spans="1:70">
      <c r="A90" s="235"/>
      <c r="B90" s="235"/>
      <c r="C90" s="235"/>
      <c r="D90" s="235"/>
      <c r="E90" s="235"/>
      <c r="F90" s="235"/>
      <c r="G90" s="235"/>
      <c r="H90" s="235"/>
      <c r="I90" s="235"/>
      <c r="K90" s="235"/>
      <c r="L90" s="235"/>
      <c r="M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5"/>
      <c r="BA90" s="235"/>
      <c r="BB90" s="235"/>
      <c r="BC90" s="235"/>
      <c r="BD90" s="235"/>
      <c r="BE90" s="235"/>
      <c r="BF90" s="235"/>
      <c r="BG90" s="235"/>
      <c r="BH90" s="235"/>
      <c r="BI90" s="235"/>
      <c r="BJ90" s="235"/>
      <c r="BK90" s="235"/>
      <c r="BL90" s="235"/>
      <c r="BM90" s="235"/>
      <c r="BN90" s="235"/>
      <c r="BO90" s="235"/>
      <c r="BP90" s="235"/>
      <c r="BQ90" s="235"/>
      <c r="BR90" s="235"/>
    </row>
    <row r="91" spans="1:70">
      <c r="A91" s="235"/>
      <c r="B91" s="235"/>
      <c r="C91" s="235"/>
      <c r="D91" s="235"/>
      <c r="E91" s="235"/>
      <c r="F91" s="235"/>
      <c r="G91" s="235"/>
      <c r="H91" s="235"/>
      <c r="I91" s="235"/>
      <c r="K91" s="235"/>
      <c r="L91" s="235"/>
      <c r="M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5"/>
      <c r="BA91" s="235"/>
      <c r="BB91" s="235"/>
      <c r="BC91" s="235"/>
      <c r="BD91" s="235"/>
      <c r="BE91" s="235"/>
      <c r="BF91" s="235"/>
      <c r="BG91" s="235"/>
      <c r="BH91" s="235"/>
      <c r="BI91" s="235"/>
      <c r="BJ91" s="235"/>
      <c r="BK91" s="235"/>
      <c r="BL91" s="235"/>
      <c r="BM91" s="235"/>
      <c r="BN91" s="235"/>
      <c r="BO91" s="235"/>
      <c r="BP91" s="235"/>
      <c r="BQ91" s="235"/>
      <c r="BR91" s="235"/>
    </row>
    <row r="92" spans="1:70">
      <c r="A92" s="235"/>
      <c r="B92" s="235"/>
      <c r="C92" s="235"/>
      <c r="D92" s="235"/>
      <c r="E92" s="235"/>
      <c r="F92" s="235"/>
      <c r="G92" s="235"/>
      <c r="H92" s="235"/>
      <c r="I92" s="235"/>
      <c r="K92" s="235"/>
      <c r="L92" s="235"/>
      <c r="M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5"/>
      <c r="BA92" s="235"/>
      <c r="BB92" s="235"/>
      <c r="BC92" s="235"/>
      <c r="BD92" s="235"/>
      <c r="BE92" s="235"/>
      <c r="BF92" s="235"/>
      <c r="BG92" s="235"/>
      <c r="BH92" s="235"/>
      <c r="BI92" s="235"/>
      <c r="BJ92" s="235"/>
      <c r="BK92" s="235"/>
      <c r="BL92" s="235"/>
      <c r="BM92" s="235"/>
      <c r="BN92" s="235"/>
      <c r="BO92" s="235"/>
      <c r="BP92" s="235"/>
      <c r="BQ92" s="235"/>
      <c r="BR92" s="235"/>
    </row>
    <row r="93" spans="1:70">
      <c r="A93" s="235"/>
      <c r="B93" s="235"/>
      <c r="C93" s="235"/>
      <c r="D93" s="235"/>
      <c r="E93" s="235"/>
      <c r="F93" s="235"/>
      <c r="G93" s="235"/>
      <c r="H93" s="235"/>
      <c r="I93" s="235"/>
      <c r="K93" s="235"/>
      <c r="L93" s="235"/>
      <c r="M93" s="235"/>
      <c r="O93" s="235"/>
      <c r="P93" s="235"/>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5"/>
      <c r="BA93" s="235"/>
      <c r="BB93" s="235"/>
      <c r="BC93" s="235"/>
      <c r="BD93" s="235"/>
      <c r="BE93" s="235"/>
      <c r="BF93" s="235"/>
      <c r="BG93" s="235"/>
      <c r="BH93" s="235"/>
      <c r="BI93" s="235"/>
      <c r="BJ93" s="235"/>
      <c r="BK93" s="235"/>
      <c r="BL93" s="235"/>
      <c r="BM93" s="235"/>
      <c r="BN93" s="235"/>
      <c r="BO93" s="235"/>
      <c r="BP93" s="235"/>
      <c r="BQ93" s="235"/>
      <c r="BR93" s="235"/>
    </row>
    <row r="94" spans="1:70">
      <c r="A94" s="235"/>
      <c r="B94" s="235"/>
      <c r="C94" s="235"/>
      <c r="D94" s="235"/>
      <c r="E94" s="235"/>
      <c r="F94" s="235"/>
      <c r="G94" s="235"/>
      <c r="H94" s="235"/>
      <c r="I94" s="235"/>
      <c r="K94" s="235"/>
      <c r="L94" s="235"/>
      <c r="M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5"/>
      <c r="BA94" s="235"/>
      <c r="BB94" s="235"/>
      <c r="BC94" s="235"/>
      <c r="BD94" s="235"/>
      <c r="BE94" s="235"/>
      <c r="BF94" s="235"/>
      <c r="BG94" s="235"/>
      <c r="BH94" s="235"/>
      <c r="BI94" s="235"/>
      <c r="BJ94" s="235"/>
      <c r="BK94" s="235"/>
      <c r="BL94" s="235"/>
      <c r="BM94" s="235"/>
      <c r="BN94" s="235"/>
      <c r="BO94" s="235"/>
      <c r="BP94" s="235"/>
      <c r="BQ94" s="235"/>
      <c r="BR94" s="235"/>
    </row>
    <row r="95" spans="1:70">
      <c r="A95" s="235"/>
      <c r="B95" s="235"/>
      <c r="C95" s="235"/>
      <c r="D95" s="235"/>
      <c r="E95" s="235"/>
      <c r="F95" s="235"/>
      <c r="G95" s="235"/>
      <c r="H95" s="235"/>
      <c r="I95" s="235"/>
      <c r="K95" s="235"/>
      <c r="L95" s="235"/>
      <c r="M95" s="235"/>
      <c r="O95" s="235"/>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5"/>
      <c r="BA95" s="235"/>
      <c r="BB95" s="235"/>
      <c r="BC95" s="235"/>
      <c r="BD95" s="235"/>
      <c r="BE95" s="235"/>
      <c r="BF95" s="235"/>
      <c r="BG95" s="235"/>
      <c r="BH95" s="235"/>
      <c r="BI95" s="235"/>
      <c r="BJ95" s="235"/>
      <c r="BK95" s="235"/>
      <c r="BL95" s="235"/>
      <c r="BM95" s="235"/>
      <c r="BN95" s="235"/>
      <c r="BO95" s="235"/>
      <c r="BP95" s="235"/>
      <c r="BQ95" s="235"/>
      <c r="BR95" s="235"/>
    </row>
    <row r="96" spans="1:70">
      <c r="A96" s="235"/>
      <c r="B96" s="235"/>
      <c r="C96" s="235"/>
      <c r="D96" s="235"/>
      <c r="E96" s="235"/>
      <c r="F96" s="235"/>
      <c r="G96" s="235"/>
      <c r="H96" s="235"/>
      <c r="I96" s="235"/>
      <c r="K96" s="235"/>
      <c r="L96" s="235"/>
      <c r="M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5"/>
      <c r="BA96" s="235"/>
      <c r="BB96" s="235"/>
      <c r="BC96" s="235"/>
      <c r="BD96" s="235"/>
      <c r="BE96" s="235"/>
      <c r="BF96" s="235"/>
      <c r="BG96" s="235"/>
      <c r="BH96" s="235"/>
      <c r="BI96" s="235"/>
      <c r="BJ96" s="235"/>
      <c r="BK96" s="235"/>
      <c r="BL96" s="235"/>
      <c r="BM96" s="235"/>
      <c r="BN96" s="235"/>
      <c r="BO96" s="235"/>
      <c r="BP96" s="235"/>
      <c r="BQ96" s="235"/>
      <c r="BR96" s="235"/>
    </row>
    <row r="97" spans="1:70">
      <c r="A97" s="235"/>
      <c r="B97" s="235"/>
      <c r="C97" s="235"/>
      <c r="D97" s="235"/>
      <c r="E97" s="235"/>
      <c r="F97" s="235"/>
      <c r="G97" s="235"/>
      <c r="H97" s="235"/>
      <c r="I97" s="235"/>
      <c r="K97" s="235"/>
      <c r="L97" s="235"/>
      <c r="M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5"/>
      <c r="BA97" s="235"/>
      <c r="BB97" s="235"/>
      <c r="BC97" s="235"/>
      <c r="BD97" s="235"/>
      <c r="BE97" s="235"/>
      <c r="BF97" s="235"/>
      <c r="BG97" s="235"/>
      <c r="BH97" s="235"/>
      <c r="BI97" s="235"/>
      <c r="BJ97" s="235"/>
      <c r="BK97" s="235"/>
      <c r="BL97" s="235"/>
      <c r="BM97" s="235"/>
      <c r="BN97" s="235"/>
      <c r="BO97" s="235"/>
      <c r="BP97" s="235"/>
      <c r="BQ97" s="235"/>
      <c r="BR97" s="235"/>
    </row>
    <row r="98" spans="1:70">
      <c r="A98" s="235"/>
      <c r="B98" s="235"/>
      <c r="C98" s="235"/>
      <c r="D98" s="235"/>
      <c r="E98" s="235"/>
      <c r="F98" s="235"/>
      <c r="G98" s="235"/>
      <c r="H98" s="235"/>
      <c r="I98" s="235"/>
      <c r="K98" s="235"/>
      <c r="L98" s="235"/>
      <c r="M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5"/>
      <c r="BA98" s="235"/>
      <c r="BB98" s="235"/>
      <c r="BC98" s="235"/>
      <c r="BD98" s="235"/>
      <c r="BE98" s="235"/>
      <c r="BF98" s="235"/>
      <c r="BG98" s="235"/>
      <c r="BH98" s="235"/>
      <c r="BI98" s="235"/>
      <c r="BJ98" s="235"/>
      <c r="BK98" s="235"/>
      <c r="BL98" s="235"/>
      <c r="BM98" s="235"/>
      <c r="BN98" s="235"/>
      <c r="BO98" s="235"/>
      <c r="BP98" s="235"/>
      <c r="BQ98" s="235"/>
      <c r="BR98" s="235"/>
    </row>
    <row r="99" spans="1:70">
      <c r="A99" s="235"/>
      <c r="B99" s="235"/>
      <c r="C99" s="235"/>
      <c r="D99" s="235"/>
      <c r="E99" s="235"/>
      <c r="F99" s="235"/>
      <c r="G99" s="235"/>
      <c r="H99" s="235"/>
      <c r="I99" s="235"/>
      <c r="K99" s="235"/>
      <c r="L99" s="235"/>
      <c r="M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5"/>
      <c r="BA99" s="235"/>
      <c r="BB99" s="235"/>
      <c r="BC99" s="235"/>
      <c r="BD99" s="235"/>
      <c r="BE99" s="235"/>
      <c r="BF99" s="235"/>
      <c r="BG99" s="235"/>
      <c r="BH99" s="235"/>
      <c r="BI99" s="235"/>
      <c r="BJ99" s="235"/>
      <c r="BK99" s="235"/>
      <c r="BL99" s="235"/>
      <c r="BM99" s="235"/>
      <c r="BN99" s="235"/>
      <c r="BO99" s="235"/>
      <c r="BP99" s="235"/>
      <c r="BQ99" s="235"/>
      <c r="BR99" s="235"/>
    </row>
    <row r="100" spans="1:70">
      <c r="A100" s="235"/>
      <c r="B100" s="235"/>
      <c r="C100" s="235"/>
      <c r="D100" s="235"/>
      <c r="E100" s="235"/>
      <c r="F100" s="235"/>
      <c r="G100" s="235"/>
      <c r="H100" s="235"/>
      <c r="I100" s="235"/>
      <c r="K100" s="235"/>
      <c r="L100" s="235"/>
      <c r="M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5"/>
      <c r="BA100" s="235"/>
      <c r="BB100" s="235"/>
      <c r="BC100" s="235"/>
      <c r="BD100" s="235"/>
      <c r="BE100" s="235"/>
      <c r="BF100" s="235"/>
      <c r="BG100" s="235"/>
      <c r="BH100" s="235"/>
      <c r="BI100" s="235"/>
      <c r="BJ100" s="235"/>
      <c r="BK100" s="235"/>
      <c r="BL100" s="235"/>
      <c r="BM100" s="235"/>
      <c r="BN100" s="235"/>
      <c r="BO100" s="235"/>
      <c r="BP100" s="235"/>
      <c r="BQ100" s="235"/>
      <c r="BR100" s="235"/>
    </row>
    <row r="101" spans="1:70">
      <c r="A101" s="235"/>
      <c r="B101" s="235"/>
      <c r="C101" s="235"/>
      <c r="D101" s="235"/>
      <c r="E101" s="235"/>
      <c r="F101" s="235"/>
      <c r="G101" s="235"/>
      <c r="H101" s="235"/>
      <c r="I101" s="235"/>
      <c r="K101" s="235"/>
      <c r="L101" s="235"/>
      <c r="M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5"/>
      <c r="BA101" s="235"/>
      <c r="BB101" s="235"/>
      <c r="BC101" s="235"/>
      <c r="BD101" s="235"/>
      <c r="BE101" s="235"/>
      <c r="BF101" s="235"/>
      <c r="BG101" s="235"/>
      <c r="BH101" s="235"/>
      <c r="BI101" s="235"/>
      <c r="BJ101" s="235"/>
      <c r="BK101" s="235"/>
      <c r="BL101" s="235"/>
      <c r="BM101" s="235"/>
      <c r="BN101" s="235"/>
      <c r="BO101" s="235"/>
      <c r="BP101" s="235"/>
      <c r="BQ101" s="235"/>
      <c r="BR101" s="235"/>
    </row>
    <row r="102" spans="1:70">
      <c r="A102" s="235"/>
      <c r="B102" s="235"/>
      <c r="C102" s="235"/>
      <c r="D102" s="235"/>
      <c r="E102" s="235"/>
      <c r="F102" s="235"/>
      <c r="G102" s="235"/>
      <c r="H102" s="235"/>
      <c r="I102" s="235"/>
      <c r="K102" s="235"/>
      <c r="L102" s="235"/>
      <c r="M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5"/>
      <c r="BA102" s="235"/>
      <c r="BB102" s="235"/>
      <c r="BC102" s="235"/>
      <c r="BD102" s="235"/>
      <c r="BE102" s="235"/>
      <c r="BF102" s="235"/>
      <c r="BG102" s="235"/>
      <c r="BH102" s="235"/>
      <c r="BI102" s="235"/>
      <c r="BJ102" s="235"/>
      <c r="BK102" s="235"/>
      <c r="BL102" s="235"/>
      <c r="BM102" s="235"/>
      <c r="BN102" s="235"/>
      <c r="BO102" s="235"/>
      <c r="BP102" s="235"/>
      <c r="BQ102" s="235"/>
      <c r="BR102" s="235"/>
    </row>
    <row r="103" spans="1:70">
      <c r="A103" s="235"/>
      <c r="B103" s="235"/>
      <c r="C103" s="235"/>
      <c r="D103" s="235"/>
      <c r="E103" s="235"/>
      <c r="F103" s="235"/>
      <c r="G103" s="235"/>
      <c r="H103" s="235"/>
      <c r="I103" s="235"/>
      <c r="K103" s="235"/>
      <c r="L103" s="235"/>
      <c r="M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5"/>
      <c r="BA103" s="235"/>
      <c r="BB103" s="235"/>
      <c r="BC103" s="235"/>
      <c r="BD103" s="235"/>
      <c r="BE103" s="235"/>
      <c r="BF103" s="235"/>
      <c r="BG103" s="235"/>
      <c r="BH103" s="235"/>
      <c r="BI103" s="235"/>
      <c r="BJ103" s="235"/>
      <c r="BK103" s="235"/>
      <c r="BL103" s="235"/>
      <c r="BM103" s="235"/>
      <c r="BN103" s="235"/>
      <c r="BO103" s="235"/>
      <c r="BP103" s="235"/>
      <c r="BQ103" s="235"/>
      <c r="BR103" s="235"/>
    </row>
  </sheetData>
  <sheetProtection sheet="1" objects="1" scenarios="1" selectLockedCells="1"/>
  <mergeCells count="18">
    <mergeCell ref="H11:H13"/>
    <mergeCell ref="I11:I13"/>
    <mergeCell ref="K11:K13"/>
    <mergeCell ref="L11:L13"/>
    <mergeCell ref="M11:M13"/>
    <mergeCell ref="B32:J40"/>
    <mergeCell ref="D3:I3"/>
    <mergeCell ref="B9:I9"/>
    <mergeCell ref="K9:M9"/>
    <mergeCell ref="B10:B30"/>
    <mergeCell ref="C10:I10"/>
    <mergeCell ref="K10:M10"/>
    <mergeCell ref="K28:M29"/>
    <mergeCell ref="C11:C13"/>
    <mergeCell ref="D11:D13"/>
    <mergeCell ref="E11:E13"/>
    <mergeCell ref="F11:F13"/>
    <mergeCell ref="G11:G13"/>
  </mergeCells>
  <conditionalFormatting sqref="C5">
    <cfRule type="containsText" dxfId="14" priority="2" operator="containsText" text="Instruction">
      <formula>NOT(ISERROR(SEARCH("Instruction",C5)))</formula>
    </cfRule>
    <cfRule type="expression" dxfId="13" priority="3"/>
  </conditionalFormatting>
  <conditionalFormatting sqref="E5">
    <cfRule type="containsText" dxfId="12" priority="5" stopIfTrue="1" operator="containsText" text="Instruction">
      <formula>NOT(ISERROR(SEARCH("Instruction",E5)))</formula>
    </cfRule>
    <cfRule type="expression" dxfId="11" priority="6"/>
  </conditionalFormatting>
  <conditionalFormatting sqref="K28">
    <cfRule type="expression" dxfId="10" priority="1">
      <formula>D30&lt;&gt;L30</formula>
    </cfRule>
  </conditionalFormatting>
  <pageMargins left="0.7" right="0.7" top="0.75" bottom="0.75" header="0.3" footer="0.3"/>
  <pageSetup orientation="portrait"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73AD3-3EEE-5F47-AA6E-E7651987F01E}">
  <dimension ref="A1:BR103"/>
  <sheetViews>
    <sheetView topLeftCell="A6" zoomScale="85" zoomScaleNormal="85" workbookViewId="0">
      <selection activeCell="L19" sqref="L19:L21"/>
    </sheetView>
  </sheetViews>
  <sheetFormatPr defaultColWidth="11" defaultRowHeight="15.95"/>
  <cols>
    <col min="1" max="1" width="11" style="235"/>
    <col min="2" max="2" width="13.5" customWidth="1"/>
    <col min="3" max="3" width="75.875" customWidth="1"/>
    <col min="4" max="4" width="25.875" customWidth="1"/>
    <col min="5" max="5" width="57" customWidth="1"/>
    <col min="6" max="6" width="25.375" customWidth="1"/>
    <col min="7" max="7" width="33.5" customWidth="1"/>
    <col min="8" max="8" width="18.375" customWidth="1"/>
    <col min="9" max="9" width="44.375" customWidth="1"/>
    <col min="10" max="10" width="18.5" style="235" customWidth="1"/>
    <col min="11" max="11" width="71.125" customWidth="1"/>
    <col min="12" max="12" width="15" customWidth="1"/>
    <col min="13" max="13" width="18" customWidth="1"/>
    <col min="14" max="14" width="11" style="235"/>
  </cols>
  <sheetData>
    <row r="1" spans="1:70">
      <c r="A1" s="361" t="s">
        <v>35</v>
      </c>
      <c r="B1" s="361" t="s">
        <v>35</v>
      </c>
      <c r="C1" s="361" t="s">
        <v>35</v>
      </c>
      <c r="D1" s="361" t="s">
        <v>35</v>
      </c>
      <c r="E1" s="361" t="s">
        <v>35</v>
      </c>
      <c r="F1" s="361" t="s">
        <v>35</v>
      </c>
      <c r="G1" s="361" t="s">
        <v>35</v>
      </c>
      <c r="H1" s="361" t="s">
        <v>35</v>
      </c>
      <c r="I1" s="361" t="s">
        <v>35</v>
      </c>
      <c r="J1" s="361" t="s">
        <v>35</v>
      </c>
      <c r="K1" s="361" t="s">
        <v>35</v>
      </c>
      <c r="L1" s="361" t="s">
        <v>35</v>
      </c>
      <c r="M1" s="361" t="s">
        <v>35</v>
      </c>
      <c r="N1" s="361" t="s">
        <v>35</v>
      </c>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row>
    <row r="2" spans="1:70">
      <c r="A2" s="361"/>
      <c r="B2" s="235"/>
      <c r="C2" s="235"/>
      <c r="D2" s="235"/>
      <c r="E2" s="235"/>
      <c r="F2" s="235"/>
      <c r="G2" s="235"/>
      <c r="H2" s="235"/>
      <c r="I2" s="235"/>
      <c r="K2" s="235"/>
      <c r="L2" s="235"/>
      <c r="M2" s="235"/>
      <c r="N2" s="361"/>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row>
    <row r="3" spans="1:70" ht="119.1" customHeight="1">
      <c r="A3" s="349" t="s">
        <v>35</v>
      </c>
      <c r="B3" s="304"/>
      <c r="C3" s="304"/>
      <c r="D3" s="437" t="s">
        <v>36</v>
      </c>
      <c r="E3" s="443"/>
      <c r="F3" s="443"/>
      <c r="G3" s="443"/>
      <c r="H3" s="443"/>
      <c r="I3" s="443"/>
      <c r="J3" s="304"/>
      <c r="K3" s="304"/>
      <c r="L3" s="304"/>
      <c r="M3" s="304"/>
      <c r="N3" s="349" t="s">
        <v>35</v>
      </c>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C3" s="235"/>
      <c r="BD3" s="235"/>
      <c r="BE3" s="235"/>
      <c r="BF3" s="235"/>
      <c r="BG3" s="235"/>
      <c r="BH3" s="235"/>
      <c r="BI3" s="235"/>
      <c r="BJ3" s="235"/>
      <c r="BK3" s="235"/>
      <c r="BL3" s="235"/>
      <c r="BM3" s="235"/>
      <c r="BN3" s="235"/>
      <c r="BO3" s="235"/>
      <c r="BP3" s="235"/>
      <c r="BQ3" s="235"/>
      <c r="BR3" s="235"/>
    </row>
    <row r="4" spans="1:70" ht="18.95">
      <c r="A4" s="349" t="s">
        <v>35</v>
      </c>
      <c r="B4" s="362"/>
      <c r="C4" s="305" t="s">
        <v>33</v>
      </c>
      <c r="D4" s="304"/>
      <c r="E4" s="305" t="s">
        <v>91</v>
      </c>
      <c r="F4" s="304"/>
      <c r="G4" s="306" t="s">
        <v>92</v>
      </c>
      <c r="H4" s="304"/>
      <c r="I4" s="306" t="s">
        <v>40</v>
      </c>
      <c r="J4" s="304"/>
      <c r="K4" s="306" t="s">
        <v>41</v>
      </c>
      <c r="L4" s="304"/>
      <c r="M4" s="304"/>
      <c r="N4" s="349" t="s">
        <v>35</v>
      </c>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c r="BC4" s="235"/>
      <c r="BD4" s="235"/>
      <c r="BE4" s="235"/>
      <c r="BF4" s="235"/>
      <c r="BG4" s="235"/>
      <c r="BH4" s="235"/>
      <c r="BI4" s="235"/>
      <c r="BJ4" s="235"/>
      <c r="BK4" s="235"/>
      <c r="BL4" s="235"/>
      <c r="BM4" s="235"/>
      <c r="BN4" s="235"/>
      <c r="BO4" s="235"/>
      <c r="BP4" s="235"/>
      <c r="BQ4" s="235"/>
      <c r="BR4" s="235"/>
    </row>
    <row r="5" spans="1:70" ht="74.099999999999994" customHeight="1">
      <c r="A5" s="349" t="s">
        <v>35</v>
      </c>
      <c r="B5" s="362"/>
      <c r="C5" s="369" t="str">
        <f>IF('Présentation de la cohorte'!H16="Saisir le nom  (organisation) du membre 10","Instruction : Veuillez saisir le nom du membre dans la section Présentation de la cohorte",'Présentation de la cohorte'!H16)</f>
        <v>Instruction : Veuillez saisir le nom du membre dans la section Présentation de la cohorte</v>
      </c>
      <c r="D5" s="304"/>
      <c r="E5" s="369" t="str">
        <f>IF('Présentation de la cohorte'!D10="Sélectionner le nombre de membres","Instruction : Veuillez saisir le nombre de membres de la cohorte dans la section Présentation de la cohorte",'Présentation de la cohorte'!D10)</f>
        <v>Instruction : Veuillez saisir le nombre de membres de la cohorte dans la section Présentation de la cohorte</v>
      </c>
      <c r="F5" s="304"/>
      <c r="G5" s="309">
        <f>D30</f>
        <v>0</v>
      </c>
      <c r="H5" s="366"/>
      <c r="I5" s="309" t="e">
        <f>F30</f>
        <v>#VALUE!</v>
      </c>
      <c r="J5" s="366"/>
      <c r="K5" s="310">
        <v>0.8</v>
      </c>
      <c r="L5" s="304"/>
      <c r="M5" s="304"/>
      <c r="N5" s="349" t="s">
        <v>35</v>
      </c>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row>
    <row r="6" spans="1:70">
      <c r="A6" s="349" t="s">
        <v>35</v>
      </c>
      <c r="B6" s="304"/>
      <c r="C6" s="304"/>
      <c r="D6" s="304"/>
      <c r="E6" s="304"/>
      <c r="F6" s="304"/>
      <c r="G6" s="304"/>
      <c r="H6" s="304"/>
      <c r="I6" s="304"/>
      <c r="J6" s="304"/>
      <c r="K6" s="304"/>
      <c r="L6" s="304"/>
      <c r="M6" s="304"/>
      <c r="N6" s="349" t="s">
        <v>35</v>
      </c>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5"/>
      <c r="AZ6" s="235"/>
      <c r="BA6" s="235"/>
      <c r="BB6" s="235"/>
      <c r="BC6" s="235"/>
      <c r="BD6" s="235"/>
      <c r="BE6" s="235"/>
      <c r="BF6" s="235"/>
      <c r="BG6" s="235"/>
      <c r="BH6" s="235"/>
      <c r="BI6" s="235"/>
      <c r="BJ6" s="235"/>
      <c r="BK6" s="235"/>
      <c r="BL6" s="235"/>
      <c r="BM6" s="235"/>
      <c r="BN6" s="235"/>
      <c r="BO6" s="235"/>
      <c r="BP6" s="235"/>
      <c r="BQ6" s="235"/>
      <c r="BR6" s="235"/>
    </row>
    <row r="7" spans="1:70">
      <c r="A7" s="349" t="s">
        <v>35</v>
      </c>
      <c r="B7" s="304"/>
      <c r="C7" s="304"/>
      <c r="D7" s="304"/>
      <c r="E7" s="304"/>
      <c r="F7" s="304"/>
      <c r="G7" s="304"/>
      <c r="H7" s="304"/>
      <c r="I7" s="304"/>
      <c r="J7" s="304"/>
      <c r="K7" s="304"/>
      <c r="L7" s="304"/>
      <c r="M7" s="304"/>
      <c r="N7" s="349" t="s">
        <v>35</v>
      </c>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c r="AY7" s="235"/>
      <c r="AZ7" s="235"/>
      <c r="BA7" s="235"/>
      <c r="BB7" s="235"/>
      <c r="BC7" s="235"/>
      <c r="BD7" s="235"/>
      <c r="BE7" s="235"/>
      <c r="BF7" s="235"/>
      <c r="BG7" s="235"/>
      <c r="BH7" s="235"/>
      <c r="BI7" s="235"/>
      <c r="BJ7" s="235"/>
      <c r="BK7" s="235"/>
      <c r="BL7" s="235"/>
      <c r="BM7" s="235"/>
      <c r="BN7" s="235"/>
      <c r="BO7" s="235"/>
      <c r="BP7" s="235"/>
      <c r="BQ7" s="235"/>
      <c r="BR7" s="235"/>
    </row>
    <row r="8" spans="1:70">
      <c r="A8" s="349" t="s">
        <v>35</v>
      </c>
      <c r="B8" s="304"/>
      <c r="C8" s="304"/>
      <c r="D8" s="304"/>
      <c r="E8" s="304"/>
      <c r="F8" s="304"/>
      <c r="G8" s="304"/>
      <c r="H8" s="304"/>
      <c r="I8" s="304"/>
      <c r="J8" s="304"/>
      <c r="K8" s="304"/>
      <c r="L8" s="304"/>
      <c r="M8" s="304"/>
      <c r="N8" s="349" t="s">
        <v>35</v>
      </c>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row>
    <row r="9" spans="1:70" ht="21" customHeight="1">
      <c r="A9" s="349" t="s">
        <v>35</v>
      </c>
      <c r="B9" s="444" t="s">
        <v>42</v>
      </c>
      <c r="C9" s="444"/>
      <c r="D9" s="444"/>
      <c r="E9" s="444"/>
      <c r="F9" s="444"/>
      <c r="G9" s="444"/>
      <c r="H9" s="444"/>
      <c r="I9" s="444"/>
      <c r="J9" s="349" t="s">
        <v>35</v>
      </c>
      <c r="K9" s="444" t="s">
        <v>43</v>
      </c>
      <c r="L9" s="444"/>
      <c r="M9" s="444"/>
      <c r="N9" s="349" t="s">
        <v>35</v>
      </c>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5"/>
      <c r="AT9" s="235"/>
      <c r="AU9" s="235"/>
      <c r="AV9" s="235"/>
      <c r="AW9" s="235"/>
      <c r="AX9" s="235"/>
      <c r="AY9" s="235"/>
      <c r="AZ9" s="235"/>
      <c r="BA9" s="235"/>
      <c r="BB9" s="235"/>
      <c r="BC9" s="235"/>
      <c r="BD9" s="235"/>
      <c r="BE9" s="235"/>
      <c r="BF9" s="235"/>
      <c r="BG9" s="235"/>
      <c r="BH9" s="235"/>
      <c r="BI9" s="235"/>
      <c r="BJ9" s="235"/>
      <c r="BK9" s="235"/>
      <c r="BL9" s="235"/>
      <c r="BM9" s="235"/>
      <c r="BN9" s="235"/>
      <c r="BO9" s="235"/>
      <c r="BP9" s="235"/>
      <c r="BQ9" s="235"/>
      <c r="BR9" s="235"/>
    </row>
    <row r="10" spans="1:70">
      <c r="A10" s="349" t="s">
        <v>35</v>
      </c>
      <c r="B10" s="454" t="s">
        <v>44</v>
      </c>
      <c r="C10" s="455" t="s">
        <v>76</v>
      </c>
      <c r="D10" s="455"/>
      <c r="E10" s="455"/>
      <c r="F10" s="455"/>
      <c r="G10" s="455"/>
      <c r="H10" s="455"/>
      <c r="I10" s="455"/>
      <c r="J10" s="349" t="s">
        <v>35</v>
      </c>
      <c r="K10" s="455" t="s">
        <v>46</v>
      </c>
      <c r="L10" s="455"/>
      <c r="M10" s="455"/>
      <c r="N10" s="349" t="s">
        <v>35</v>
      </c>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c r="BQ10" s="235"/>
      <c r="BR10" s="235"/>
    </row>
    <row r="11" spans="1:70" ht="39.950000000000003" customHeight="1">
      <c r="A11" s="349" t="s">
        <v>35</v>
      </c>
      <c r="B11" s="454"/>
      <c r="C11" s="457" t="s">
        <v>47</v>
      </c>
      <c r="D11" s="451" t="s">
        <v>48</v>
      </c>
      <c r="E11" s="451" t="s">
        <v>77</v>
      </c>
      <c r="F11" s="451" t="s">
        <v>50</v>
      </c>
      <c r="G11" s="451" t="s">
        <v>78</v>
      </c>
      <c r="H11" s="452" t="s">
        <v>52</v>
      </c>
      <c r="I11" s="452" t="s">
        <v>53</v>
      </c>
      <c r="J11" s="349" t="s">
        <v>35</v>
      </c>
      <c r="K11" s="451" t="s">
        <v>54</v>
      </c>
      <c r="L11" s="452" t="s">
        <v>55</v>
      </c>
      <c r="M11" s="452" t="s">
        <v>56</v>
      </c>
      <c r="N11" s="349" t="s">
        <v>35</v>
      </c>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35"/>
    </row>
    <row r="12" spans="1:70" ht="24.95" customHeight="1">
      <c r="A12" s="349" t="s">
        <v>35</v>
      </c>
      <c r="B12" s="454"/>
      <c r="C12" s="457"/>
      <c r="D12" s="451"/>
      <c r="E12" s="451"/>
      <c r="F12" s="451"/>
      <c r="G12" s="451"/>
      <c r="H12" s="452"/>
      <c r="I12" s="452"/>
      <c r="J12" s="349" t="s">
        <v>35</v>
      </c>
      <c r="K12" s="451"/>
      <c r="L12" s="452"/>
      <c r="M12" s="452"/>
      <c r="N12" s="349" t="s">
        <v>35</v>
      </c>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row>
    <row r="13" spans="1:70" ht="20.100000000000001" customHeight="1">
      <c r="A13" s="349"/>
      <c r="B13" s="454"/>
      <c r="C13" s="457"/>
      <c r="D13" s="451"/>
      <c r="E13" s="451"/>
      <c r="F13" s="451"/>
      <c r="G13" s="451"/>
      <c r="H13" s="452"/>
      <c r="I13" s="452"/>
      <c r="J13" s="349"/>
      <c r="K13" s="451"/>
      <c r="L13" s="452"/>
      <c r="M13" s="452"/>
      <c r="N13" s="349"/>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row>
    <row r="14" spans="1:70" ht="35.1" customHeight="1">
      <c r="A14" s="349" t="s">
        <v>35</v>
      </c>
      <c r="B14" s="454"/>
      <c r="C14" s="316" t="s">
        <v>57</v>
      </c>
      <c r="D14" s="317">
        <f>SUM(D15:D20)</f>
        <v>0</v>
      </c>
      <c r="E14" s="318" t="e">
        <f>SUM(E15:E20)</f>
        <v>#VALUE!</v>
      </c>
      <c r="F14" s="319" t="e">
        <f>MIN(40000,($K$5*E14))</f>
        <v>#VALUE!</v>
      </c>
      <c r="G14" s="320" t="e">
        <f>F14/D28</f>
        <v>#VALUE!</v>
      </c>
      <c r="H14" s="317">
        <f>SUM(H15:H20)</f>
        <v>0</v>
      </c>
      <c r="I14" s="318" t="e">
        <f>F14/1.14975</f>
        <v>#VALUE!</v>
      </c>
      <c r="J14" s="349" t="s">
        <v>35</v>
      </c>
      <c r="K14" s="321" t="s">
        <v>58</v>
      </c>
      <c r="L14" s="322" t="e">
        <f>SUM((L15:L17))</f>
        <v>#VALUE!</v>
      </c>
      <c r="M14" s="323" t="e">
        <f>L14/D30</f>
        <v>#VALUE!</v>
      </c>
      <c r="N14" s="349" t="s">
        <v>35</v>
      </c>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row>
    <row r="15" spans="1:70" ht="57.95" customHeight="1">
      <c r="A15" s="349" t="s">
        <v>35</v>
      </c>
      <c r="B15" s="454"/>
      <c r="C15" s="324" t="s">
        <v>59</v>
      </c>
      <c r="D15" s="225">
        <v>0</v>
      </c>
      <c r="E15" s="325">
        <f>D15</f>
        <v>0</v>
      </c>
      <c r="F15" s="326">
        <f t="shared" ref="F15:F20" si="0">E15*$K$5</f>
        <v>0</v>
      </c>
      <c r="G15" s="327" t="e">
        <f t="shared" ref="G15:G25" si="1">F15/$D$28</f>
        <v>#DIV/0!</v>
      </c>
      <c r="H15" s="325">
        <f t="shared" ref="H15:H20" si="2">D15/1.14975</f>
        <v>0</v>
      </c>
      <c r="I15" s="325">
        <f>F15/1.14975</f>
        <v>0</v>
      </c>
      <c r="J15" s="349" t="s">
        <v>35</v>
      </c>
      <c r="K15" s="328" t="s">
        <v>60</v>
      </c>
      <c r="L15" s="329" t="e">
        <f>F30</f>
        <v>#VALUE!</v>
      </c>
      <c r="M15" s="330" t="e">
        <f t="shared" ref="M15:M21" si="3">L15/$D$30</f>
        <v>#VALUE!</v>
      </c>
      <c r="N15" s="349" t="s">
        <v>35</v>
      </c>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235"/>
      <c r="BC15" s="235"/>
      <c r="BD15" s="235"/>
      <c r="BE15" s="235"/>
      <c r="BF15" s="235"/>
      <c r="BG15" s="235"/>
      <c r="BH15" s="235"/>
      <c r="BI15" s="235"/>
      <c r="BJ15" s="235"/>
      <c r="BK15" s="235"/>
      <c r="BL15" s="235"/>
      <c r="BM15" s="235"/>
      <c r="BN15" s="235"/>
      <c r="BO15" s="235"/>
      <c r="BP15" s="235"/>
      <c r="BQ15" s="235"/>
      <c r="BR15" s="235"/>
    </row>
    <row r="16" spans="1:70" ht="54" customHeight="1">
      <c r="A16" s="349" t="s">
        <v>35</v>
      </c>
      <c r="B16" s="454"/>
      <c r="C16" s="331" t="s">
        <v>79</v>
      </c>
      <c r="D16" s="225">
        <v>0</v>
      </c>
      <c r="E16" s="325">
        <f>MAX(0,MIN(D16,(25000-E23),(0.3*$D$28-E23)))</f>
        <v>0</v>
      </c>
      <c r="F16" s="326">
        <f t="shared" si="0"/>
        <v>0</v>
      </c>
      <c r="G16" s="327" t="e">
        <f t="shared" si="1"/>
        <v>#DIV/0!</v>
      </c>
      <c r="H16" s="325">
        <f t="shared" si="2"/>
        <v>0</v>
      </c>
      <c r="I16" s="325">
        <f t="shared" ref="I16:I27" si="4">F16/1.14975</f>
        <v>0</v>
      </c>
      <c r="J16" s="349" t="s">
        <v>35</v>
      </c>
      <c r="K16" s="332" t="s">
        <v>80</v>
      </c>
      <c r="L16" s="216">
        <v>0</v>
      </c>
      <c r="M16" s="333" t="e">
        <f t="shared" si="3"/>
        <v>#DIV/0!</v>
      </c>
      <c r="N16" s="349" t="s">
        <v>35</v>
      </c>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35"/>
    </row>
    <row r="17" spans="1:70" ht="42" customHeight="1">
      <c r="A17" s="349" t="s">
        <v>35</v>
      </c>
      <c r="B17" s="454"/>
      <c r="C17" s="334" t="s">
        <v>81</v>
      </c>
      <c r="D17" s="225">
        <v>0</v>
      </c>
      <c r="E17" s="325">
        <f>MAX(0,MIN(D17,(15000-E24),(0.2*$D$28-E24)))</f>
        <v>0</v>
      </c>
      <c r="F17" s="326">
        <f t="shared" si="0"/>
        <v>0</v>
      </c>
      <c r="G17" s="327" t="e">
        <f t="shared" si="1"/>
        <v>#DIV/0!</v>
      </c>
      <c r="H17" s="325">
        <f t="shared" si="2"/>
        <v>0</v>
      </c>
      <c r="I17" s="325">
        <f t="shared" si="4"/>
        <v>0</v>
      </c>
      <c r="J17" s="349" t="s">
        <v>35</v>
      </c>
      <c r="K17" s="332" t="s">
        <v>80</v>
      </c>
      <c r="L17" s="216">
        <v>0</v>
      </c>
      <c r="M17" s="333" t="e">
        <f t="shared" si="3"/>
        <v>#DIV/0!</v>
      </c>
      <c r="N17" s="349" t="s">
        <v>35</v>
      </c>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c r="AO17" s="235"/>
      <c r="AP17" s="235"/>
      <c r="AQ17" s="235"/>
      <c r="AR17" s="235"/>
      <c r="AS17" s="235"/>
      <c r="AT17" s="235"/>
      <c r="AU17" s="235"/>
      <c r="AV17" s="235"/>
      <c r="AW17" s="235"/>
      <c r="AX17" s="235"/>
      <c r="AY17" s="235"/>
      <c r="AZ17" s="235"/>
      <c r="BA17" s="235"/>
      <c r="BB17" s="235"/>
      <c r="BC17" s="235"/>
      <c r="BD17" s="235"/>
      <c r="BE17" s="235"/>
      <c r="BF17" s="235"/>
      <c r="BG17" s="235"/>
      <c r="BH17" s="235"/>
      <c r="BI17" s="235"/>
      <c r="BJ17" s="235"/>
      <c r="BK17" s="235"/>
      <c r="BL17" s="235"/>
      <c r="BM17" s="235"/>
      <c r="BN17" s="235"/>
      <c r="BO17" s="235"/>
      <c r="BP17" s="235"/>
      <c r="BQ17" s="235"/>
      <c r="BR17" s="235"/>
    </row>
    <row r="18" spans="1:70" ht="54" customHeight="1">
      <c r="A18" s="349"/>
      <c r="B18" s="454"/>
      <c r="C18" s="334" t="s">
        <v>82</v>
      </c>
      <c r="D18" s="225">
        <v>0</v>
      </c>
      <c r="E18" s="325">
        <f>MAX(0,MIN(D18,(15000-E25),((0.2*$D$28)-E25)))</f>
        <v>0</v>
      </c>
      <c r="F18" s="326">
        <f t="shared" si="0"/>
        <v>0</v>
      </c>
      <c r="G18" s="327" t="e">
        <f t="shared" si="1"/>
        <v>#DIV/0!</v>
      </c>
      <c r="H18" s="325">
        <f t="shared" si="2"/>
        <v>0</v>
      </c>
      <c r="I18" s="325">
        <f t="shared" si="4"/>
        <v>0</v>
      </c>
      <c r="J18" s="349"/>
      <c r="K18" s="376" t="s">
        <v>65</v>
      </c>
      <c r="L18" s="377">
        <f>SUM(L19:L21)</f>
        <v>0</v>
      </c>
      <c r="M18" s="378" t="e">
        <f t="shared" si="3"/>
        <v>#DIV/0!</v>
      </c>
      <c r="N18" s="349"/>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row>
    <row r="19" spans="1:70" ht="54" customHeight="1">
      <c r="A19" s="349"/>
      <c r="B19" s="454"/>
      <c r="C19" s="334" t="s">
        <v>83</v>
      </c>
      <c r="D19" s="225">
        <v>0</v>
      </c>
      <c r="E19" s="325">
        <f>MAX(0,MIN(D19,(7500-E26),((0.1*$D$28)-E26)))</f>
        <v>0</v>
      </c>
      <c r="F19" s="326">
        <f t="shared" si="0"/>
        <v>0</v>
      </c>
      <c r="G19" s="327" t="e">
        <f t="shared" si="1"/>
        <v>#DIV/0!</v>
      </c>
      <c r="H19" s="325">
        <f t="shared" si="2"/>
        <v>0</v>
      </c>
      <c r="I19" s="325">
        <f t="shared" si="4"/>
        <v>0</v>
      </c>
      <c r="J19" s="349"/>
      <c r="K19" s="335" t="s">
        <v>84</v>
      </c>
      <c r="L19" s="216">
        <v>0</v>
      </c>
      <c r="M19" s="333" t="e">
        <f t="shared" si="3"/>
        <v>#DIV/0!</v>
      </c>
      <c r="N19" s="349"/>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row>
    <row r="20" spans="1:70" ht="30">
      <c r="A20" s="349"/>
      <c r="B20" s="454"/>
      <c r="C20" s="334" t="s">
        <v>85</v>
      </c>
      <c r="D20" s="225">
        <v>0</v>
      </c>
      <c r="E20" s="325" t="e">
        <f>IF(ISBLANK(D20),0,MIN(D20,(6250/E5)-E27))</f>
        <v>#VALUE!</v>
      </c>
      <c r="F20" s="326" t="e">
        <f t="shared" si="0"/>
        <v>#VALUE!</v>
      </c>
      <c r="G20" s="327" t="e">
        <f t="shared" si="1"/>
        <v>#VALUE!</v>
      </c>
      <c r="H20" s="325">
        <f t="shared" si="2"/>
        <v>0</v>
      </c>
      <c r="I20" s="325" t="e">
        <f t="shared" si="4"/>
        <v>#VALUE!</v>
      </c>
      <c r="J20" s="349"/>
      <c r="K20" s="332" t="s">
        <v>86</v>
      </c>
      <c r="L20" s="216">
        <v>0</v>
      </c>
      <c r="M20" s="333" t="e">
        <f t="shared" si="3"/>
        <v>#DIV/0!</v>
      </c>
      <c r="N20" s="349"/>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35"/>
    </row>
    <row r="21" spans="1:70" ht="47.1" customHeight="1">
      <c r="A21" s="349" t="s">
        <v>35</v>
      </c>
      <c r="B21" s="454"/>
      <c r="C21" s="316" t="s">
        <v>70</v>
      </c>
      <c r="D21" s="336">
        <f>SUM(D22:D27)</f>
        <v>0</v>
      </c>
      <c r="E21" s="336" t="e">
        <f>SUM(E22:E27)</f>
        <v>#VALUE!</v>
      </c>
      <c r="F21" s="337" t="e">
        <f>MIN((E21*$K$5),(75000-F14))</f>
        <v>#VALUE!</v>
      </c>
      <c r="G21" s="338" t="e">
        <f t="shared" si="1"/>
        <v>#VALUE!</v>
      </c>
      <c r="H21" s="339">
        <f>SUM(H22:H27)</f>
        <v>0</v>
      </c>
      <c r="I21" s="336" t="e">
        <f t="shared" si="4"/>
        <v>#VALUE!</v>
      </c>
      <c r="J21" s="349" t="s">
        <v>35</v>
      </c>
      <c r="K21" s="332" t="s">
        <v>86</v>
      </c>
      <c r="L21" s="216">
        <v>0</v>
      </c>
      <c r="M21" s="333" t="e">
        <f t="shared" si="3"/>
        <v>#DIV/0!</v>
      </c>
      <c r="N21" s="349" t="s">
        <v>35</v>
      </c>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c r="AZ21" s="235"/>
      <c r="BA21" s="235"/>
      <c r="BB21" s="235"/>
      <c r="BC21" s="235"/>
      <c r="BD21" s="235"/>
      <c r="BE21" s="235"/>
      <c r="BF21" s="235"/>
      <c r="BG21" s="235"/>
      <c r="BH21" s="235"/>
      <c r="BI21" s="235"/>
      <c r="BJ21" s="235"/>
      <c r="BK21" s="235"/>
      <c r="BL21" s="235"/>
      <c r="BM21" s="235"/>
      <c r="BN21" s="235"/>
      <c r="BO21" s="235"/>
      <c r="BP21" s="235"/>
      <c r="BQ21" s="235"/>
      <c r="BR21" s="235"/>
    </row>
    <row r="22" spans="1:70" ht="32.1" customHeight="1">
      <c r="A22" s="349" t="s">
        <v>35</v>
      </c>
      <c r="B22" s="454"/>
      <c r="C22" s="324" t="s">
        <v>59</v>
      </c>
      <c r="D22" s="225">
        <v>0</v>
      </c>
      <c r="E22" s="325">
        <f>D22</f>
        <v>0</v>
      </c>
      <c r="F22" s="326">
        <f t="shared" ref="F22:F27" si="5">E22*$K$5</f>
        <v>0</v>
      </c>
      <c r="G22" s="340" t="e">
        <f>F22/$D$28</f>
        <v>#DIV/0!</v>
      </c>
      <c r="H22" s="325">
        <f t="shared" ref="H22:H27" si="6">D22/1.14975</f>
        <v>0</v>
      </c>
      <c r="I22" s="325">
        <f t="shared" si="4"/>
        <v>0</v>
      </c>
      <c r="J22" s="349" t="s">
        <v>35</v>
      </c>
      <c r="K22" s="341"/>
      <c r="L22" s="341"/>
      <c r="M22" s="341"/>
      <c r="N22" s="349" t="s">
        <v>35</v>
      </c>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35"/>
    </row>
    <row r="23" spans="1:70" ht="44.1" customHeight="1">
      <c r="A23" s="349"/>
      <c r="B23" s="454"/>
      <c r="C23" s="331" t="s">
        <v>79</v>
      </c>
      <c r="D23" s="225">
        <v>0</v>
      </c>
      <c r="E23" s="325">
        <f>MAX(0,MIN(D23,(25000),(0.3*$D$28)))</f>
        <v>0</v>
      </c>
      <c r="F23" s="326">
        <f t="shared" si="5"/>
        <v>0</v>
      </c>
      <c r="G23" s="340" t="e">
        <f>F23/$D$28</f>
        <v>#DIV/0!</v>
      </c>
      <c r="H23" s="325">
        <f t="shared" si="6"/>
        <v>0</v>
      </c>
      <c r="I23" s="325">
        <f t="shared" si="4"/>
        <v>0</v>
      </c>
      <c r="J23" s="349"/>
      <c r="K23" s="341"/>
      <c r="L23" s="341"/>
      <c r="M23" s="341"/>
      <c r="N23" s="349"/>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row>
    <row r="24" spans="1:70" ht="41.1" customHeight="1">
      <c r="A24" s="349" t="s">
        <v>35</v>
      </c>
      <c r="B24" s="454"/>
      <c r="C24" s="334" t="s">
        <v>81</v>
      </c>
      <c r="D24" s="225">
        <v>0</v>
      </c>
      <c r="E24" s="325">
        <f>MAX(0,MIN(D24,(15000),(0.2*$D$28)))</f>
        <v>0</v>
      </c>
      <c r="F24" s="326">
        <f t="shared" si="5"/>
        <v>0</v>
      </c>
      <c r="G24" s="340" t="e">
        <f>F24/$D$28</f>
        <v>#DIV/0!</v>
      </c>
      <c r="H24" s="325">
        <f t="shared" si="6"/>
        <v>0</v>
      </c>
      <c r="I24" s="325">
        <f t="shared" si="4"/>
        <v>0</v>
      </c>
      <c r="J24" s="349" t="s">
        <v>35</v>
      </c>
      <c r="K24" s="341"/>
      <c r="L24" s="341"/>
      <c r="M24" s="341"/>
      <c r="N24" s="349" t="s">
        <v>35</v>
      </c>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5"/>
      <c r="BR24" s="235"/>
    </row>
    <row r="25" spans="1:70" ht="39.950000000000003" customHeight="1">
      <c r="A25" s="349" t="s">
        <v>35</v>
      </c>
      <c r="B25" s="454"/>
      <c r="C25" s="334" t="s">
        <v>82</v>
      </c>
      <c r="D25" s="225">
        <v>0</v>
      </c>
      <c r="E25" s="325">
        <f>MAX(0,MIN(D25,(15000),(0.2*$D$28)))</f>
        <v>0</v>
      </c>
      <c r="F25" s="326">
        <f t="shared" si="5"/>
        <v>0</v>
      </c>
      <c r="G25" s="340" t="e">
        <f t="shared" si="1"/>
        <v>#DIV/0!</v>
      </c>
      <c r="H25" s="325">
        <f t="shared" si="6"/>
        <v>0</v>
      </c>
      <c r="I25" s="325">
        <f t="shared" si="4"/>
        <v>0</v>
      </c>
      <c r="J25" s="349" t="s">
        <v>35</v>
      </c>
      <c r="K25" s="341"/>
      <c r="L25" s="341"/>
      <c r="M25" s="341"/>
      <c r="N25" s="349" t="s">
        <v>35</v>
      </c>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5"/>
    </row>
    <row r="26" spans="1:70" ht="42.95" customHeight="1">
      <c r="A26" s="349" t="s">
        <v>35</v>
      </c>
      <c r="B26" s="454"/>
      <c r="C26" s="334" t="s">
        <v>83</v>
      </c>
      <c r="D26" s="225">
        <v>0</v>
      </c>
      <c r="E26" s="325">
        <f>MAX(0,MIN(D26,(7500),(0.1*$D$28)))</f>
        <v>0</v>
      </c>
      <c r="F26" s="326">
        <f t="shared" si="5"/>
        <v>0</v>
      </c>
      <c r="G26" s="340" t="e">
        <f>F26/$D$28</f>
        <v>#DIV/0!</v>
      </c>
      <c r="H26" s="325">
        <f t="shared" si="6"/>
        <v>0</v>
      </c>
      <c r="I26" s="325">
        <f t="shared" si="4"/>
        <v>0</v>
      </c>
      <c r="J26" s="349" t="s">
        <v>35</v>
      </c>
      <c r="K26" s="341"/>
      <c r="L26" s="341"/>
      <c r="M26" s="341"/>
      <c r="N26" s="349" t="s">
        <v>35</v>
      </c>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row>
    <row r="27" spans="1:70" ht="60" customHeight="1">
      <c r="A27" s="349"/>
      <c r="B27" s="454"/>
      <c r="C27" s="334" t="s">
        <v>85</v>
      </c>
      <c r="D27" s="225">
        <v>0</v>
      </c>
      <c r="E27" s="325" t="e">
        <f>IF(ISBLANK(D27),0,MIN(D27,(6250/E5)))</f>
        <v>#VALUE!</v>
      </c>
      <c r="F27" s="326" t="e">
        <f t="shared" si="5"/>
        <v>#VALUE!</v>
      </c>
      <c r="G27" s="327" t="e">
        <f>F27/$D$28</f>
        <v>#VALUE!</v>
      </c>
      <c r="H27" s="325">
        <f t="shared" si="6"/>
        <v>0</v>
      </c>
      <c r="I27" s="325" t="e">
        <f t="shared" si="4"/>
        <v>#VALUE!</v>
      </c>
      <c r="J27" s="349"/>
      <c r="K27" s="341"/>
      <c r="L27" s="341"/>
      <c r="M27" s="341"/>
      <c r="N27" s="349"/>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235"/>
      <c r="BI27" s="235"/>
      <c r="BJ27" s="235"/>
      <c r="BK27" s="235"/>
      <c r="BL27" s="235"/>
      <c r="BM27" s="235"/>
      <c r="BN27" s="235"/>
      <c r="BO27" s="235"/>
      <c r="BP27" s="235"/>
      <c r="BQ27" s="235"/>
      <c r="BR27" s="235"/>
    </row>
    <row r="28" spans="1:70" ht="18" customHeight="1">
      <c r="A28" s="349"/>
      <c r="B28" s="454"/>
      <c r="C28" s="342" t="s">
        <v>71</v>
      </c>
      <c r="D28" s="343">
        <f>SUM(D15:D20,D22:D27)</f>
        <v>0</v>
      </c>
      <c r="E28" s="344" t="e">
        <f>E14+E21</f>
        <v>#VALUE!</v>
      </c>
      <c r="F28" s="345" t="e">
        <f>F21+F14</f>
        <v>#VALUE!</v>
      </c>
      <c r="G28" s="346" t="e">
        <f>G21+G14</f>
        <v>#VALUE!</v>
      </c>
      <c r="H28" s="345">
        <f>H21+H14</f>
        <v>0</v>
      </c>
      <c r="I28" s="344" t="e">
        <f>I21+I14</f>
        <v>#VALUE!</v>
      </c>
      <c r="J28" s="349"/>
      <c r="K28" s="456" t="e">
        <f>IF(D30&lt;&gt;L30,"Attention : Une différence entre le coût du projet et le financement prévu a été détectée. Veuillez vérifier vos calculs. La différence est de : "&amp;FIXED(D30-L30,2,FALSE)&amp;" $","")</f>
        <v>#VALUE!</v>
      </c>
      <c r="L28" s="456"/>
      <c r="M28" s="456"/>
      <c r="N28" s="349"/>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c r="AY28" s="235"/>
      <c r="AZ28" s="235"/>
      <c r="BA28" s="235"/>
      <c r="BB28" s="235"/>
      <c r="BC28" s="235"/>
      <c r="BD28" s="235"/>
      <c r="BE28" s="235"/>
      <c r="BF28" s="235"/>
      <c r="BG28" s="235"/>
      <c r="BH28" s="235"/>
      <c r="BI28" s="235"/>
      <c r="BJ28" s="235"/>
      <c r="BK28" s="235"/>
      <c r="BL28" s="235"/>
      <c r="BM28" s="235"/>
      <c r="BN28" s="235"/>
      <c r="BO28" s="235"/>
      <c r="BP28" s="235"/>
      <c r="BQ28" s="235"/>
      <c r="BR28" s="235"/>
    </row>
    <row r="29" spans="1:70" ht="68.099999999999994" customHeight="1">
      <c r="A29" s="349"/>
      <c r="B29" s="454"/>
      <c r="C29" s="334" t="s">
        <v>87</v>
      </c>
      <c r="D29" s="226">
        <v>0</v>
      </c>
      <c r="E29" s="347" t="e">
        <f>IF(ISBLANK(D29),0,MIN(D29,0.1*$D$28,(62500/E5)))</f>
        <v>#VALUE!</v>
      </c>
      <c r="F29" s="348" t="e">
        <f>E29*$K$5</f>
        <v>#VALUE!</v>
      </c>
      <c r="G29" s="349"/>
      <c r="H29" s="350">
        <f>D29/1.14975</f>
        <v>0</v>
      </c>
      <c r="I29" s="350" t="e">
        <f>F29/1.14975</f>
        <v>#VALUE!</v>
      </c>
      <c r="J29" s="349"/>
      <c r="K29" s="456"/>
      <c r="L29" s="456"/>
      <c r="M29" s="456"/>
      <c r="N29" s="349"/>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c r="AR29" s="235"/>
      <c r="AS29" s="235"/>
      <c r="AT29" s="235"/>
      <c r="AU29" s="235"/>
      <c r="AV29" s="235"/>
      <c r="AW29" s="235"/>
      <c r="AX29" s="235"/>
      <c r="AY29" s="235"/>
      <c r="AZ29" s="235"/>
      <c r="BA29" s="235"/>
      <c r="BB29" s="235"/>
      <c r="BC29" s="235"/>
      <c r="BD29" s="235"/>
      <c r="BE29" s="235"/>
      <c r="BF29" s="235"/>
      <c r="BG29" s="235"/>
      <c r="BH29" s="235"/>
      <c r="BI29" s="235"/>
      <c r="BJ29" s="235"/>
      <c r="BK29" s="235"/>
      <c r="BL29" s="235"/>
      <c r="BM29" s="235"/>
      <c r="BN29" s="235"/>
      <c r="BO29" s="235"/>
      <c r="BP29" s="235"/>
      <c r="BQ29" s="235"/>
      <c r="BR29" s="235"/>
    </row>
    <row r="30" spans="1:70" ht="23.1" customHeight="1">
      <c r="A30" s="349"/>
      <c r="B30" s="454"/>
      <c r="C30" s="370" t="s">
        <v>88</v>
      </c>
      <c r="D30" s="371">
        <f>D28+D29</f>
        <v>0</v>
      </c>
      <c r="E30" s="371" t="e">
        <f>E28+E29</f>
        <v>#VALUE!</v>
      </c>
      <c r="F30" s="372" t="e">
        <f>F29+F28</f>
        <v>#VALUE!</v>
      </c>
      <c r="G30" s="349"/>
      <c r="H30" s="350">
        <f>H28+H29</f>
        <v>0</v>
      </c>
      <c r="I30" s="350" t="e">
        <f>I28+I29</f>
        <v>#VALUE!</v>
      </c>
      <c r="J30" s="363" t="s">
        <v>35</v>
      </c>
      <c r="K30" s="373" t="s">
        <v>89</v>
      </c>
      <c r="L30" s="374" t="e">
        <f>L14+L18</f>
        <v>#VALUE!</v>
      </c>
      <c r="M30" s="375" t="e">
        <f>M14+M18</f>
        <v>#VALUE!</v>
      </c>
      <c r="N30" s="363" t="s">
        <v>35</v>
      </c>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35"/>
      <c r="AY30" s="235"/>
      <c r="AZ30" s="235"/>
      <c r="BA30" s="235"/>
      <c r="BB30" s="235"/>
      <c r="BC30" s="235"/>
      <c r="BD30" s="235"/>
      <c r="BE30" s="235"/>
      <c r="BF30" s="235"/>
      <c r="BG30" s="235"/>
      <c r="BH30" s="235"/>
      <c r="BI30" s="235"/>
      <c r="BJ30" s="235"/>
      <c r="BK30" s="235"/>
      <c r="BL30" s="235"/>
      <c r="BM30" s="235"/>
      <c r="BN30" s="235"/>
      <c r="BO30" s="235"/>
      <c r="BP30" s="235"/>
      <c r="BQ30" s="235"/>
      <c r="BR30" s="235"/>
    </row>
    <row r="31" spans="1:70" s="235" customFormat="1">
      <c r="A31" s="349"/>
      <c r="B31" s="349" t="s">
        <v>35</v>
      </c>
      <c r="C31" s="349" t="s">
        <v>35</v>
      </c>
      <c r="D31" s="349"/>
      <c r="E31" s="358"/>
      <c r="F31" s="349"/>
      <c r="G31" s="349"/>
      <c r="H31" s="349"/>
      <c r="I31" s="359"/>
      <c r="J31" s="349" t="s">
        <v>35</v>
      </c>
      <c r="K31" s="349" t="s">
        <v>35</v>
      </c>
      <c r="L31" s="349" t="s">
        <v>35</v>
      </c>
      <c r="M31" s="349" t="s">
        <v>35</v>
      </c>
      <c r="N31" s="349" t="s">
        <v>35</v>
      </c>
    </row>
    <row r="32" spans="1:70">
      <c r="A32" s="304"/>
      <c r="B32" s="453" t="s">
        <v>75</v>
      </c>
      <c r="C32" s="453"/>
      <c r="D32" s="453"/>
      <c r="E32" s="453"/>
      <c r="F32" s="453"/>
      <c r="G32" s="453"/>
      <c r="H32" s="453"/>
      <c r="I32" s="453"/>
      <c r="J32" s="453"/>
      <c r="K32" s="304"/>
      <c r="L32" s="304"/>
      <c r="M32" s="304"/>
      <c r="N32" s="304"/>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row>
    <row r="33" spans="1:70">
      <c r="A33" s="304"/>
      <c r="B33" s="453"/>
      <c r="C33" s="453"/>
      <c r="D33" s="453"/>
      <c r="E33" s="453"/>
      <c r="F33" s="453"/>
      <c r="G33" s="453"/>
      <c r="H33" s="453"/>
      <c r="I33" s="453"/>
      <c r="J33" s="453"/>
      <c r="K33" s="304"/>
      <c r="L33" s="304"/>
      <c r="M33" s="304"/>
      <c r="N33" s="304"/>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row>
    <row r="34" spans="1:70">
      <c r="A34" s="304"/>
      <c r="B34" s="453"/>
      <c r="C34" s="453"/>
      <c r="D34" s="453"/>
      <c r="E34" s="453"/>
      <c r="F34" s="453"/>
      <c r="G34" s="453"/>
      <c r="H34" s="453"/>
      <c r="I34" s="453"/>
      <c r="J34" s="453"/>
      <c r="K34" s="304"/>
      <c r="L34" s="304"/>
      <c r="M34" s="304"/>
      <c r="N34" s="304"/>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5"/>
      <c r="BQ34" s="235"/>
      <c r="BR34" s="235"/>
    </row>
    <row r="35" spans="1:70" ht="6.95" customHeight="1">
      <c r="A35" s="304"/>
      <c r="B35" s="453"/>
      <c r="C35" s="453"/>
      <c r="D35" s="453"/>
      <c r="E35" s="453"/>
      <c r="F35" s="453"/>
      <c r="G35" s="453"/>
      <c r="H35" s="453"/>
      <c r="I35" s="453"/>
      <c r="J35" s="453"/>
      <c r="K35" s="304"/>
      <c r="L35" s="304"/>
      <c r="M35" s="304"/>
      <c r="N35" s="304"/>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5"/>
      <c r="BR35" s="235"/>
    </row>
    <row r="36" spans="1:70">
      <c r="A36" s="304"/>
      <c r="B36" s="453"/>
      <c r="C36" s="453"/>
      <c r="D36" s="453"/>
      <c r="E36" s="453"/>
      <c r="F36" s="453"/>
      <c r="G36" s="453"/>
      <c r="H36" s="453"/>
      <c r="I36" s="453"/>
      <c r="J36" s="453"/>
      <c r="K36" s="304"/>
      <c r="L36" s="304"/>
      <c r="M36" s="304"/>
      <c r="N36" s="304"/>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c r="BG36" s="235"/>
      <c r="BH36" s="235"/>
      <c r="BI36" s="235"/>
      <c r="BJ36" s="235"/>
      <c r="BK36" s="235"/>
      <c r="BL36" s="235"/>
      <c r="BM36" s="235"/>
      <c r="BN36" s="235"/>
      <c r="BO36" s="235"/>
      <c r="BP36" s="235"/>
      <c r="BQ36" s="235"/>
      <c r="BR36" s="235"/>
    </row>
    <row r="37" spans="1:70">
      <c r="A37" s="304"/>
      <c r="B37" s="453"/>
      <c r="C37" s="453"/>
      <c r="D37" s="453"/>
      <c r="E37" s="453"/>
      <c r="F37" s="453"/>
      <c r="G37" s="453"/>
      <c r="H37" s="453"/>
      <c r="I37" s="453"/>
      <c r="J37" s="453"/>
      <c r="K37" s="304"/>
      <c r="L37" s="304"/>
      <c r="M37" s="304"/>
      <c r="N37" s="304"/>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5"/>
      <c r="BR37" s="235"/>
    </row>
    <row r="38" spans="1:70">
      <c r="A38" s="304"/>
      <c r="B38" s="453"/>
      <c r="C38" s="453"/>
      <c r="D38" s="453"/>
      <c r="E38" s="453"/>
      <c r="F38" s="453"/>
      <c r="G38" s="453"/>
      <c r="H38" s="453"/>
      <c r="I38" s="453"/>
      <c r="J38" s="453"/>
      <c r="K38" s="304"/>
      <c r="L38" s="304"/>
      <c r="M38" s="304"/>
      <c r="N38" s="304"/>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row>
    <row r="39" spans="1:70">
      <c r="A39" s="304"/>
      <c r="B39" s="453"/>
      <c r="C39" s="453"/>
      <c r="D39" s="453"/>
      <c r="E39" s="453"/>
      <c r="F39" s="453"/>
      <c r="G39" s="453"/>
      <c r="H39" s="453"/>
      <c r="I39" s="453"/>
      <c r="J39" s="453"/>
      <c r="K39" s="304"/>
      <c r="L39" s="304"/>
      <c r="M39" s="304"/>
      <c r="N39" s="304"/>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c r="BE39" s="235"/>
      <c r="BF39" s="235"/>
      <c r="BG39" s="235"/>
      <c r="BH39" s="235"/>
      <c r="BI39" s="235"/>
      <c r="BJ39" s="235"/>
      <c r="BK39" s="235"/>
      <c r="BL39" s="235"/>
      <c r="BM39" s="235"/>
      <c r="BN39" s="235"/>
      <c r="BO39" s="235"/>
      <c r="BP39" s="235"/>
      <c r="BQ39" s="235"/>
      <c r="BR39" s="235"/>
    </row>
    <row r="40" spans="1:70">
      <c r="A40" s="304"/>
      <c r="B40" s="453"/>
      <c r="C40" s="453"/>
      <c r="D40" s="453"/>
      <c r="E40" s="453"/>
      <c r="F40" s="453"/>
      <c r="G40" s="453"/>
      <c r="H40" s="453"/>
      <c r="I40" s="453"/>
      <c r="J40" s="453"/>
      <c r="K40" s="304"/>
      <c r="L40" s="304"/>
      <c r="M40" s="304"/>
      <c r="N40" s="304"/>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5"/>
      <c r="BJ40" s="235"/>
      <c r="BK40" s="235"/>
      <c r="BL40" s="235"/>
      <c r="BM40" s="235"/>
      <c r="BN40" s="235"/>
      <c r="BO40" s="235"/>
      <c r="BP40" s="235"/>
      <c r="BQ40" s="235"/>
      <c r="BR40" s="235"/>
    </row>
    <row r="41" spans="1:70">
      <c r="B41" s="235"/>
      <c r="C41" s="235"/>
      <c r="D41" s="235"/>
      <c r="E41" s="235"/>
      <c r="F41" s="235"/>
      <c r="G41" s="235"/>
      <c r="H41" s="235"/>
      <c r="I41" s="235"/>
      <c r="K41" s="235"/>
      <c r="L41" s="235"/>
      <c r="M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BP41" s="235"/>
      <c r="BQ41" s="235"/>
      <c r="BR41" s="235"/>
    </row>
    <row r="42" spans="1:70">
      <c r="B42" s="235"/>
      <c r="C42" s="235"/>
      <c r="D42" s="235"/>
      <c r="E42" s="235"/>
      <c r="F42" s="235"/>
      <c r="G42" s="235"/>
      <c r="H42" s="235"/>
      <c r="I42" s="235"/>
      <c r="K42" s="235"/>
      <c r="L42" s="235"/>
      <c r="M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35"/>
      <c r="BE42" s="235"/>
      <c r="BF42" s="235"/>
      <c r="BG42" s="235"/>
      <c r="BH42" s="235"/>
      <c r="BI42" s="235"/>
      <c r="BJ42" s="235"/>
      <c r="BK42" s="235"/>
      <c r="BL42" s="235"/>
      <c r="BM42" s="235"/>
      <c r="BN42" s="235"/>
      <c r="BO42" s="235"/>
      <c r="BP42" s="235"/>
      <c r="BQ42" s="235"/>
      <c r="BR42" s="235"/>
    </row>
    <row r="43" spans="1:70">
      <c r="B43" s="235"/>
      <c r="C43" s="235"/>
      <c r="D43" s="235"/>
      <c r="E43" s="235"/>
      <c r="F43" s="235"/>
      <c r="G43" s="235"/>
      <c r="H43" s="235"/>
      <c r="I43" s="235"/>
      <c r="K43" s="235"/>
      <c r="L43" s="235"/>
      <c r="M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c r="BQ43" s="235"/>
      <c r="BR43" s="235"/>
    </row>
    <row r="44" spans="1:70">
      <c r="B44" s="235"/>
      <c r="C44" s="235"/>
      <c r="D44" s="235"/>
      <c r="E44" s="235"/>
      <c r="F44" s="235"/>
      <c r="G44" s="235"/>
      <c r="H44" s="235"/>
      <c r="I44" s="235"/>
      <c r="K44" s="235"/>
      <c r="L44" s="235"/>
      <c r="M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235"/>
      <c r="BR44" s="235"/>
    </row>
    <row r="45" spans="1:70">
      <c r="B45" s="235"/>
      <c r="C45" s="235"/>
      <c r="D45" s="235"/>
      <c r="E45" s="235"/>
      <c r="F45" s="235"/>
      <c r="G45" s="235"/>
      <c r="H45" s="235"/>
      <c r="I45" s="235"/>
      <c r="K45" s="235"/>
      <c r="L45" s="235"/>
      <c r="M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5"/>
      <c r="BR45" s="235"/>
    </row>
    <row r="46" spans="1:70">
      <c r="B46" s="235"/>
      <c r="C46" s="235"/>
      <c r="D46" s="235"/>
      <c r="E46" s="235"/>
      <c r="F46" s="235"/>
      <c r="G46" s="235"/>
      <c r="H46" s="235"/>
      <c r="I46" s="235"/>
      <c r="K46" s="235"/>
      <c r="L46" s="235"/>
      <c r="M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5"/>
      <c r="BQ46" s="235"/>
      <c r="BR46" s="235"/>
    </row>
    <row r="47" spans="1:70">
      <c r="B47" s="235"/>
      <c r="C47" s="235"/>
      <c r="D47" s="235"/>
      <c r="E47" s="235"/>
      <c r="F47" s="235"/>
      <c r="G47" s="235"/>
      <c r="H47" s="235"/>
      <c r="I47" s="235"/>
      <c r="K47" s="235"/>
      <c r="L47" s="235"/>
      <c r="M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5"/>
      <c r="BO47" s="235"/>
      <c r="BP47" s="235"/>
      <c r="BQ47" s="235"/>
      <c r="BR47" s="235"/>
    </row>
    <row r="48" spans="1:70">
      <c r="B48" s="235"/>
      <c r="C48" s="235"/>
      <c r="D48" s="235"/>
      <c r="E48" s="235"/>
      <c r="F48" s="235"/>
      <c r="G48" s="235"/>
      <c r="H48" s="235"/>
      <c r="I48" s="235"/>
      <c r="K48" s="235"/>
      <c r="L48" s="235"/>
      <c r="M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G48" s="235"/>
      <c r="BH48" s="235"/>
      <c r="BI48" s="235"/>
      <c r="BJ48" s="235"/>
      <c r="BK48" s="235"/>
      <c r="BL48" s="235"/>
      <c r="BM48" s="235"/>
      <c r="BN48" s="235"/>
      <c r="BO48" s="235"/>
      <c r="BP48" s="235"/>
      <c r="BQ48" s="235"/>
      <c r="BR48" s="235"/>
    </row>
    <row r="49" spans="2:70">
      <c r="B49" s="235"/>
      <c r="C49" s="235"/>
      <c r="D49" s="235"/>
      <c r="E49" s="235"/>
      <c r="F49" s="235"/>
      <c r="G49" s="235"/>
      <c r="H49" s="235"/>
      <c r="I49" s="235"/>
      <c r="K49" s="235"/>
      <c r="L49" s="235"/>
      <c r="M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5"/>
      <c r="BR49" s="235"/>
    </row>
    <row r="50" spans="2:70">
      <c r="B50" s="235"/>
      <c r="C50" s="235"/>
      <c r="D50" s="235"/>
      <c r="E50" s="235"/>
      <c r="F50" s="235"/>
      <c r="G50" s="235"/>
      <c r="H50" s="235"/>
      <c r="I50" s="235"/>
      <c r="K50" s="235"/>
      <c r="L50" s="235"/>
      <c r="M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235"/>
      <c r="AY50" s="235"/>
      <c r="AZ50" s="235"/>
      <c r="BA50" s="235"/>
      <c r="BB50" s="235"/>
      <c r="BC50" s="235"/>
      <c r="BD50" s="235"/>
      <c r="BE50" s="235"/>
      <c r="BF50" s="235"/>
      <c r="BG50" s="235"/>
      <c r="BH50" s="235"/>
      <c r="BI50" s="235"/>
      <c r="BJ50" s="235"/>
      <c r="BK50" s="235"/>
      <c r="BL50" s="235"/>
      <c r="BM50" s="235"/>
      <c r="BN50" s="235"/>
      <c r="BO50" s="235"/>
      <c r="BP50" s="235"/>
      <c r="BQ50" s="235"/>
      <c r="BR50" s="235"/>
    </row>
    <row r="51" spans="2:70">
      <c r="B51" s="235"/>
      <c r="C51" s="235"/>
      <c r="D51" s="235"/>
      <c r="E51" s="235"/>
      <c r="F51" s="235"/>
      <c r="G51" s="235"/>
      <c r="H51" s="235"/>
      <c r="I51" s="235"/>
      <c r="K51" s="235"/>
      <c r="L51" s="235"/>
      <c r="M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5"/>
      <c r="BR51" s="235"/>
    </row>
    <row r="52" spans="2:70">
      <c r="B52" s="235"/>
      <c r="C52" s="235"/>
      <c r="D52" s="235"/>
      <c r="E52" s="235"/>
      <c r="F52" s="235"/>
      <c r="G52" s="235"/>
      <c r="H52" s="235"/>
      <c r="I52" s="235"/>
      <c r="K52" s="235"/>
      <c r="L52" s="235"/>
      <c r="M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5"/>
      <c r="BC52" s="235"/>
      <c r="BD52" s="235"/>
      <c r="BE52" s="235"/>
      <c r="BF52" s="235"/>
      <c r="BG52" s="235"/>
      <c r="BH52" s="235"/>
      <c r="BI52" s="235"/>
      <c r="BJ52" s="235"/>
      <c r="BK52" s="235"/>
      <c r="BL52" s="235"/>
      <c r="BM52" s="235"/>
      <c r="BN52" s="235"/>
      <c r="BO52" s="235"/>
      <c r="BP52" s="235"/>
      <c r="BQ52" s="235"/>
      <c r="BR52" s="235"/>
    </row>
    <row r="53" spans="2:70">
      <c r="B53" s="235"/>
      <c r="C53" s="235"/>
      <c r="D53" s="235"/>
      <c r="E53" s="235"/>
      <c r="F53" s="235"/>
      <c r="G53" s="235"/>
      <c r="H53" s="235"/>
      <c r="I53" s="235"/>
      <c r="K53" s="235"/>
      <c r="L53" s="235"/>
      <c r="M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5"/>
      <c r="BR53" s="235"/>
    </row>
    <row r="54" spans="2:70">
      <c r="B54" s="235"/>
      <c r="C54" s="235"/>
      <c r="D54" s="235"/>
      <c r="E54" s="235"/>
      <c r="F54" s="235"/>
      <c r="G54" s="235"/>
      <c r="H54" s="235"/>
      <c r="I54" s="235"/>
      <c r="K54" s="235"/>
      <c r="L54" s="235"/>
      <c r="M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5"/>
      <c r="BD54" s="235"/>
      <c r="BE54" s="235"/>
      <c r="BF54" s="235"/>
      <c r="BG54" s="235"/>
      <c r="BH54" s="235"/>
      <c r="BI54" s="235"/>
      <c r="BJ54" s="235"/>
      <c r="BK54" s="235"/>
      <c r="BL54" s="235"/>
      <c r="BM54" s="235"/>
      <c r="BN54" s="235"/>
      <c r="BO54" s="235"/>
      <c r="BP54" s="235"/>
      <c r="BQ54" s="235"/>
      <c r="BR54" s="235"/>
    </row>
    <row r="55" spans="2:70">
      <c r="B55" s="235"/>
      <c r="C55" s="235"/>
      <c r="D55" s="235"/>
      <c r="E55" s="235"/>
      <c r="F55" s="235"/>
      <c r="G55" s="235"/>
      <c r="H55" s="235"/>
      <c r="I55" s="235"/>
      <c r="K55" s="235"/>
      <c r="L55" s="235"/>
      <c r="M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5"/>
      <c r="AU55" s="235"/>
      <c r="AV55" s="235"/>
      <c r="AW55" s="235"/>
      <c r="AX55" s="235"/>
      <c r="AY55" s="235"/>
      <c r="AZ55" s="235"/>
      <c r="BA55" s="235"/>
      <c r="BB55" s="235"/>
      <c r="BC55" s="235"/>
      <c r="BD55" s="235"/>
      <c r="BE55" s="235"/>
      <c r="BF55" s="235"/>
      <c r="BG55" s="235"/>
      <c r="BH55" s="235"/>
      <c r="BI55" s="235"/>
      <c r="BJ55" s="235"/>
      <c r="BK55" s="235"/>
      <c r="BL55" s="235"/>
      <c r="BM55" s="235"/>
      <c r="BN55" s="235"/>
      <c r="BO55" s="235"/>
      <c r="BP55" s="235"/>
      <c r="BQ55" s="235"/>
      <c r="BR55" s="235"/>
    </row>
    <row r="56" spans="2:70">
      <c r="B56" s="235"/>
      <c r="C56" s="235"/>
      <c r="D56" s="235"/>
      <c r="E56" s="235"/>
      <c r="F56" s="235"/>
      <c r="G56" s="235"/>
      <c r="H56" s="235"/>
      <c r="I56" s="235"/>
      <c r="K56" s="235"/>
      <c r="L56" s="235"/>
      <c r="M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5"/>
      <c r="AT56" s="235"/>
      <c r="AU56" s="235"/>
      <c r="AV56" s="235"/>
      <c r="AW56" s="235"/>
      <c r="AX56" s="235"/>
      <c r="AY56" s="235"/>
      <c r="AZ56" s="235"/>
      <c r="BA56" s="235"/>
      <c r="BB56" s="235"/>
      <c r="BC56" s="235"/>
      <c r="BD56" s="235"/>
      <c r="BE56" s="235"/>
      <c r="BF56" s="235"/>
      <c r="BG56" s="235"/>
      <c r="BH56" s="235"/>
      <c r="BI56" s="235"/>
      <c r="BJ56" s="235"/>
      <c r="BK56" s="235"/>
      <c r="BL56" s="235"/>
      <c r="BM56" s="235"/>
      <c r="BN56" s="235"/>
      <c r="BO56" s="235"/>
      <c r="BP56" s="235"/>
      <c r="BQ56" s="235"/>
      <c r="BR56" s="235"/>
    </row>
    <row r="57" spans="2:70">
      <c r="B57" s="235"/>
      <c r="C57" s="235"/>
      <c r="D57" s="235"/>
      <c r="E57" s="235"/>
      <c r="F57" s="235"/>
      <c r="G57" s="235"/>
      <c r="H57" s="235"/>
      <c r="I57" s="235"/>
      <c r="K57" s="235"/>
      <c r="L57" s="235"/>
      <c r="M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c r="AQ57" s="235"/>
      <c r="AR57" s="235"/>
      <c r="AS57" s="235"/>
      <c r="AT57" s="235"/>
      <c r="AU57" s="235"/>
      <c r="AV57" s="235"/>
      <c r="AW57" s="235"/>
      <c r="AX57" s="235"/>
      <c r="AY57" s="235"/>
      <c r="AZ57" s="235"/>
      <c r="BA57" s="235"/>
      <c r="BB57" s="235"/>
      <c r="BC57" s="235"/>
      <c r="BD57" s="235"/>
      <c r="BE57" s="235"/>
      <c r="BF57" s="235"/>
      <c r="BG57" s="235"/>
      <c r="BH57" s="235"/>
      <c r="BI57" s="235"/>
      <c r="BJ57" s="235"/>
      <c r="BK57" s="235"/>
      <c r="BL57" s="235"/>
      <c r="BM57" s="235"/>
      <c r="BN57" s="235"/>
      <c r="BO57" s="235"/>
      <c r="BP57" s="235"/>
      <c r="BQ57" s="235"/>
      <c r="BR57" s="235"/>
    </row>
    <row r="58" spans="2:70">
      <c r="B58" s="235"/>
      <c r="C58" s="235"/>
      <c r="D58" s="235"/>
      <c r="E58" s="235"/>
      <c r="F58" s="235"/>
      <c r="G58" s="235"/>
      <c r="H58" s="235"/>
      <c r="I58" s="235"/>
      <c r="K58" s="235"/>
      <c r="L58" s="235"/>
      <c r="M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235"/>
      <c r="AO58" s="235"/>
      <c r="AP58" s="235"/>
      <c r="AQ58" s="235"/>
      <c r="AR58" s="235"/>
      <c r="AS58" s="235"/>
      <c r="AT58" s="235"/>
      <c r="AU58" s="235"/>
      <c r="AV58" s="235"/>
      <c r="AW58" s="235"/>
      <c r="AX58" s="235"/>
      <c r="AY58" s="235"/>
      <c r="AZ58" s="235"/>
      <c r="BA58" s="235"/>
      <c r="BB58" s="235"/>
      <c r="BC58" s="235"/>
      <c r="BD58" s="235"/>
      <c r="BE58" s="235"/>
      <c r="BF58" s="235"/>
      <c r="BG58" s="235"/>
      <c r="BH58" s="235"/>
      <c r="BI58" s="235"/>
      <c r="BJ58" s="235"/>
      <c r="BK58" s="235"/>
      <c r="BL58" s="235"/>
      <c r="BM58" s="235"/>
      <c r="BN58" s="235"/>
      <c r="BO58" s="235"/>
      <c r="BP58" s="235"/>
      <c r="BQ58" s="235"/>
      <c r="BR58" s="235"/>
    </row>
    <row r="59" spans="2:70">
      <c r="B59" s="235"/>
      <c r="C59" s="235"/>
      <c r="D59" s="235"/>
      <c r="E59" s="235"/>
      <c r="F59" s="235"/>
      <c r="G59" s="235"/>
      <c r="H59" s="235"/>
      <c r="I59" s="235"/>
      <c r="K59" s="235"/>
      <c r="L59" s="235"/>
      <c r="M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c r="AP59" s="235"/>
      <c r="AQ59" s="235"/>
      <c r="AR59" s="235"/>
      <c r="AS59" s="235"/>
      <c r="AT59" s="235"/>
      <c r="AU59" s="235"/>
      <c r="AV59" s="235"/>
      <c r="AW59" s="235"/>
      <c r="AX59" s="235"/>
      <c r="AY59" s="235"/>
      <c r="AZ59" s="235"/>
      <c r="BA59" s="235"/>
      <c r="BB59" s="235"/>
      <c r="BC59" s="235"/>
      <c r="BD59" s="235"/>
      <c r="BE59" s="235"/>
      <c r="BF59" s="235"/>
      <c r="BG59" s="235"/>
      <c r="BH59" s="235"/>
      <c r="BI59" s="235"/>
      <c r="BJ59" s="235"/>
      <c r="BK59" s="235"/>
      <c r="BL59" s="235"/>
      <c r="BM59" s="235"/>
      <c r="BN59" s="235"/>
      <c r="BO59" s="235"/>
      <c r="BP59" s="235"/>
      <c r="BQ59" s="235"/>
      <c r="BR59" s="235"/>
    </row>
    <row r="60" spans="2:70">
      <c r="B60" s="235"/>
      <c r="C60" s="235"/>
      <c r="D60" s="235"/>
      <c r="E60" s="235"/>
      <c r="F60" s="235"/>
      <c r="G60" s="235"/>
      <c r="H60" s="235"/>
      <c r="I60" s="235"/>
      <c r="K60" s="235"/>
      <c r="L60" s="235"/>
      <c r="M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5"/>
      <c r="AP60" s="235"/>
      <c r="AQ60" s="235"/>
      <c r="AR60" s="235"/>
      <c r="AS60" s="235"/>
      <c r="AT60" s="235"/>
      <c r="AU60" s="235"/>
      <c r="AV60" s="235"/>
      <c r="AW60" s="235"/>
      <c r="AX60" s="235"/>
      <c r="AY60" s="235"/>
      <c r="AZ60" s="235"/>
      <c r="BA60" s="235"/>
      <c r="BB60" s="235"/>
      <c r="BC60" s="235"/>
      <c r="BD60" s="235"/>
      <c r="BE60" s="235"/>
      <c r="BF60" s="235"/>
      <c r="BG60" s="235"/>
      <c r="BH60" s="235"/>
      <c r="BI60" s="235"/>
      <c r="BJ60" s="235"/>
      <c r="BK60" s="235"/>
      <c r="BL60" s="235"/>
      <c r="BM60" s="235"/>
      <c r="BN60" s="235"/>
      <c r="BO60" s="235"/>
      <c r="BP60" s="235"/>
      <c r="BQ60" s="235"/>
      <c r="BR60" s="235"/>
    </row>
    <row r="61" spans="2:70">
      <c r="B61" s="235"/>
      <c r="C61" s="235"/>
      <c r="D61" s="235"/>
      <c r="E61" s="235"/>
      <c r="F61" s="235"/>
      <c r="G61" s="235"/>
      <c r="H61" s="235"/>
      <c r="I61" s="235"/>
      <c r="K61" s="235"/>
      <c r="L61" s="235"/>
      <c r="M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5"/>
      <c r="AU61" s="235"/>
      <c r="AV61" s="235"/>
      <c r="AW61" s="235"/>
      <c r="AX61" s="235"/>
      <c r="AY61" s="235"/>
      <c r="AZ61" s="235"/>
      <c r="BA61" s="235"/>
      <c r="BB61" s="235"/>
      <c r="BC61" s="235"/>
      <c r="BD61" s="235"/>
      <c r="BE61" s="235"/>
      <c r="BF61" s="235"/>
      <c r="BG61" s="235"/>
      <c r="BH61" s="235"/>
      <c r="BI61" s="235"/>
      <c r="BJ61" s="235"/>
      <c r="BK61" s="235"/>
      <c r="BL61" s="235"/>
      <c r="BM61" s="235"/>
      <c r="BN61" s="235"/>
      <c r="BO61" s="235"/>
      <c r="BP61" s="235"/>
      <c r="BQ61" s="235"/>
      <c r="BR61" s="235"/>
    </row>
    <row r="62" spans="2:70">
      <c r="B62" s="235"/>
      <c r="C62" s="235"/>
      <c r="D62" s="235"/>
      <c r="E62" s="235"/>
      <c r="F62" s="235"/>
      <c r="G62" s="235"/>
      <c r="H62" s="235"/>
      <c r="I62" s="235"/>
      <c r="K62" s="235"/>
      <c r="L62" s="235"/>
      <c r="M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5"/>
      <c r="AS62" s="235"/>
      <c r="AT62" s="235"/>
      <c r="AU62" s="235"/>
      <c r="AV62" s="235"/>
      <c r="AW62" s="235"/>
      <c r="AX62" s="235"/>
      <c r="AY62" s="235"/>
      <c r="AZ62" s="235"/>
      <c r="BA62" s="235"/>
      <c r="BB62" s="235"/>
      <c r="BC62" s="235"/>
      <c r="BD62" s="235"/>
      <c r="BE62" s="235"/>
      <c r="BF62" s="235"/>
      <c r="BG62" s="235"/>
      <c r="BH62" s="235"/>
      <c r="BI62" s="235"/>
      <c r="BJ62" s="235"/>
      <c r="BK62" s="235"/>
      <c r="BL62" s="235"/>
      <c r="BM62" s="235"/>
      <c r="BN62" s="235"/>
      <c r="BO62" s="235"/>
      <c r="BP62" s="235"/>
      <c r="BQ62" s="235"/>
      <c r="BR62" s="235"/>
    </row>
    <row r="63" spans="2:70">
      <c r="B63" s="235"/>
      <c r="C63" s="235"/>
      <c r="D63" s="235"/>
      <c r="E63" s="235"/>
      <c r="F63" s="235"/>
      <c r="G63" s="235"/>
      <c r="H63" s="235"/>
      <c r="I63" s="235"/>
      <c r="K63" s="235"/>
      <c r="L63" s="235"/>
      <c r="M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c r="AP63" s="235"/>
      <c r="AQ63" s="235"/>
      <c r="AR63" s="235"/>
      <c r="AS63" s="235"/>
      <c r="AT63" s="235"/>
      <c r="AU63" s="235"/>
      <c r="AV63" s="235"/>
      <c r="AW63" s="235"/>
      <c r="AX63" s="235"/>
      <c r="AY63" s="235"/>
      <c r="AZ63" s="235"/>
      <c r="BA63" s="235"/>
      <c r="BB63" s="235"/>
      <c r="BC63" s="235"/>
      <c r="BD63" s="235"/>
      <c r="BE63" s="235"/>
      <c r="BF63" s="235"/>
      <c r="BG63" s="235"/>
      <c r="BH63" s="235"/>
      <c r="BI63" s="235"/>
      <c r="BJ63" s="235"/>
      <c r="BK63" s="235"/>
      <c r="BL63" s="235"/>
      <c r="BM63" s="235"/>
      <c r="BN63" s="235"/>
      <c r="BO63" s="235"/>
      <c r="BP63" s="235"/>
      <c r="BQ63" s="235"/>
      <c r="BR63" s="235"/>
    </row>
    <row r="64" spans="2:70">
      <c r="B64" s="235"/>
      <c r="C64" s="235"/>
      <c r="D64" s="235"/>
      <c r="E64" s="235"/>
      <c r="F64" s="235"/>
      <c r="G64" s="235"/>
      <c r="H64" s="235"/>
      <c r="I64" s="235"/>
      <c r="K64" s="235"/>
      <c r="L64" s="235"/>
      <c r="M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35"/>
      <c r="AR64" s="235"/>
      <c r="AS64" s="235"/>
      <c r="AT64" s="235"/>
      <c r="AU64" s="235"/>
      <c r="AV64" s="235"/>
      <c r="AW64" s="235"/>
      <c r="AX64" s="235"/>
      <c r="AY64" s="235"/>
      <c r="AZ64" s="235"/>
      <c r="BA64" s="235"/>
      <c r="BB64" s="235"/>
      <c r="BC64" s="235"/>
      <c r="BD64" s="235"/>
      <c r="BE64" s="235"/>
      <c r="BF64" s="235"/>
      <c r="BG64" s="235"/>
      <c r="BH64" s="235"/>
      <c r="BI64" s="235"/>
      <c r="BJ64" s="235"/>
      <c r="BK64" s="235"/>
      <c r="BL64" s="235"/>
      <c r="BM64" s="235"/>
      <c r="BN64" s="235"/>
      <c r="BO64" s="235"/>
      <c r="BP64" s="235"/>
      <c r="BQ64" s="235"/>
      <c r="BR64" s="235"/>
    </row>
    <row r="65" spans="2:70">
      <c r="B65" s="235"/>
      <c r="C65" s="235"/>
      <c r="D65" s="235"/>
      <c r="E65" s="235"/>
      <c r="F65" s="235"/>
      <c r="G65" s="235"/>
      <c r="H65" s="235"/>
      <c r="I65" s="235"/>
      <c r="K65" s="235"/>
      <c r="L65" s="235"/>
      <c r="M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5"/>
      <c r="AZ65" s="235"/>
      <c r="BA65" s="235"/>
      <c r="BB65" s="235"/>
      <c r="BC65" s="235"/>
      <c r="BD65" s="235"/>
      <c r="BE65" s="235"/>
      <c r="BF65" s="235"/>
      <c r="BG65" s="235"/>
      <c r="BH65" s="235"/>
      <c r="BI65" s="235"/>
      <c r="BJ65" s="235"/>
      <c r="BK65" s="235"/>
      <c r="BL65" s="235"/>
      <c r="BM65" s="235"/>
      <c r="BN65" s="235"/>
      <c r="BO65" s="235"/>
      <c r="BP65" s="235"/>
      <c r="BQ65" s="235"/>
      <c r="BR65" s="235"/>
    </row>
    <row r="66" spans="2:70">
      <c r="B66" s="235"/>
      <c r="C66" s="235"/>
      <c r="D66" s="235"/>
      <c r="E66" s="235"/>
      <c r="F66" s="235"/>
      <c r="G66" s="235"/>
      <c r="H66" s="235"/>
      <c r="I66" s="235"/>
      <c r="K66" s="235"/>
      <c r="L66" s="235"/>
      <c r="M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235"/>
      <c r="AT66" s="235"/>
      <c r="AU66" s="235"/>
      <c r="AV66" s="235"/>
      <c r="AW66" s="235"/>
      <c r="AX66" s="235"/>
      <c r="AY66" s="235"/>
      <c r="AZ66" s="235"/>
      <c r="BA66" s="235"/>
      <c r="BB66" s="235"/>
      <c r="BC66" s="235"/>
      <c r="BD66" s="235"/>
      <c r="BE66" s="235"/>
      <c r="BF66" s="235"/>
      <c r="BG66" s="235"/>
      <c r="BH66" s="235"/>
      <c r="BI66" s="235"/>
      <c r="BJ66" s="235"/>
      <c r="BK66" s="235"/>
      <c r="BL66" s="235"/>
      <c r="BM66" s="235"/>
      <c r="BN66" s="235"/>
      <c r="BO66" s="235"/>
      <c r="BP66" s="235"/>
      <c r="BQ66" s="235"/>
      <c r="BR66" s="235"/>
    </row>
    <row r="67" spans="2:70">
      <c r="B67" s="235"/>
      <c r="C67" s="235"/>
      <c r="D67" s="235"/>
      <c r="E67" s="235"/>
      <c r="F67" s="235"/>
      <c r="G67" s="235"/>
      <c r="H67" s="235"/>
      <c r="I67" s="235"/>
      <c r="K67" s="235"/>
      <c r="L67" s="235"/>
      <c r="M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235"/>
      <c r="AR67" s="235"/>
      <c r="AS67" s="235"/>
      <c r="AT67" s="235"/>
      <c r="AU67" s="235"/>
      <c r="AV67" s="235"/>
      <c r="AW67" s="235"/>
      <c r="AX67" s="235"/>
      <c r="AY67" s="235"/>
      <c r="AZ67" s="235"/>
      <c r="BA67" s="235"/>
      <c r="BB67" s="235"/>
      <c r="BC67" s="235"/>
      <c r="BD67" s="235"/>
      <c r="BE67" s="235"/>
      <c r="BF67" s="235"/>
      <c r="BG67" s="235"/>
      <c r="BH67" s="235"/>
      <c r="BI67" s="235"/>
      <c r="BJ67" s="235"/>
      <c r="BK67" s="235"/>
      <c r="BL67" s="235"/>
      <c r="BM67" s="235"/>
      <c r="BN67" s="235"/>
      <c r="BO67" s="235"/>
      <c r="BP67" s="235"/>
      <c r="BQ67" s="235"/>
      <c r="BR67" s="235"/>
    </row>
    <row r="68" spans="2:70">
      <c r="B68" s="235"/>
      <c r="C68" s="235"/>
      <c r="D68" s="235"/>
      <c r="E68" s="235"/>
      <c r="F68" s="235"/>
      <c r="G68" s="235"/>
      <c r="H68" s="235"/>
      <c r="I68" s="235"/>
      <c r="K68" s="235"/>
      <c r="L68" s="235"/>
      <c r="M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235"/>
      <c r="AV68" s="235"/>
      <c r="AW68" s="235"/>
      <c r="AX68" s="235"/>
      <c r="AY68" s="235"/>
      <c r="AZ68" s="235"/>
      <c r="BA68" s="235"/>
      <c r="BB68" s="235"/>
      <c r="BC68" s="235"/>
      <c r="BD68" s="235"/>
      <c r="BE68" s="235"/>
      <c r="BF68" s="235"/>
      <c r="BG68" s="235"/>
      <c r="BH68" s="235"/>
      <c r="BI68" s="235"/>
      <c r="BJ68" s="235"/>
      <c r="BK68" s="235"/>
      <c r="BL68" s="235"/>
      <c r="BM68" s="235"/>
      <c r="BN68" s="235"/>
      <c r="BO68" s="235"/>
      <c r="BP68" s="235"/>
      <c r="BQ68" s="235"/>
      <c r="BR68" s="235"/>
    </row>
    <row r="69" spans="2:70">
      <c r="B69" s="235"/>
      <c r="C69" s="235"/>
      <c r="D69" s="235"/>
      <c r="E69" s="235"/>
      <c r="F69" s="235"/>
      <c r="G69" s="235"/>
      <c r="H69" s="235"/>
      <c r="I69" s="235"/>
      <c r="K69" s="235"/>
      <c r="L69" s="235"/>
      <c r="M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5"/>
      <c r="AN69" s="235"/>
      <c r="AO69" s="235"/>
      <c r="AP69" s="235"/>
      <c r="AQ69" s="235"/>
      <c r="AR69" s="235"/>
      <c r="AS69" s="235"/>
      <c r="AT69" s="235"/>
      <c r="AU69" s="235"/>
      <c r="AV69" s="235"/>
      <c r="AW69" s="235"/>
      <c r="AX69" s="235"/>
      <c r="AY69" s="235"/>
      <c r="AZ69" s="235"/>
      <c r="BA69" s="235"/>
      <c r="BB69" s="235"/>
      <c r="BC69" s="235"/>
      <c r="BD69" s="235"/>
      <c r="BE69" s="235"/>
      <c r="BF69" s="235"/>
      <c r="BG69" s="235"/>
      <c r="BH69" s="235"/>
      <c r="BI69" s="235"/>
      <c r="BJ69" s="235"/>
      <c r="BK69" s="235"/>
      <c r="BL69" s="235"/>
      <c r="BM69" s="235"/>
      <c r="BN69" s="235"/>
      <c r="BO69" s="235"/>
      <c r="BP69" s="235"/>
      <c r="BQ69" s="235"/>
      <c r="BR69" s="235"/>
    </row>
    <row r="70" spans="2:70">
      <c r="B70" s="235"/>
      <c r="C70" s="235"/>
      <c r="D70" s="235"/>
      <c r="E70" s="235"/>
      <c r="F70" s="235"/>
      <c r="G70" s="235"/>
      <c r="H70" s="235"/>
      <c r="I70" s="235"/>
      <c r="K70" s="235"/>
      <c r="L70" s="235"/>
      <c r="M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5"/>
      <c r="BA70" s="235"/>
      <c r="BB70" s="235"/>
      <c r="BC70" s="235"/>
      <c r="BD70" s="235"/>
      <c r="BE70" s="235"/>
      <c r="BF70" s="235"/>
      <c r="BG70" s="235"/>
      <c r="BH70" s="235"/>
      <c r="BI70" s="235"/>
      <c r="BJ70" s="235"/>
      <c r="BK70" s="235"/>
      <c r="BL70" s="235"/>
      <c r="BM70" s="235"/>
      <c r="BN70" s="235"/>
      <c r="BO70" s="235"/>
      <c r="BP70" s="235"/>
      <c r="BQ70" s="235"/>
      <c r="BR70" s="235"/>
    </row>
    <row r="71" spans="2:70">
      <c r="B71" s="235"/>
      <c r="C71" s="235"/>
      <c r="D71" s="235"/>
      <c r="E71" s="235"/>
      <c r="F71" s="235"/>
      <c r="G71" s="235"/>
      <c r="H71" s="235"/>
      <c r="I71" s="235"/>
      <c r="K71" s="235"/>
      <c r="L71" s="235"/>
      <c r="M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235"/>
      <c r="AP71" s="235"/>
      <c r="AQ71" s="235"/>
      <c r="AR71" s="235"/>
      <c r="AS71" s="235"/>
      <c r="AT71" s="235"/>
      <c r="AU71" s="235"/>
      <c r="AV71" s="235"/>
      <c r="AW71" s="235"/>
      <c r="AX71" s="235"/>
      <c r="AY71" s="235"/>
      <c r="AZ71" s="235"/>
      <c r="BA71" s="235"/>
      <c r="BB71" s="235"/>
      <c r="BC71" s="235"/>
      <c r="BD71" s="235"/>
      <c r="BE71" s="235"/>
      <c r="BF71" s="235"/>
      <c r="BG71" s="235"/>
      <c r="BH71" s="235"/>
      <c r="BI71" s="235"/>
      <c r="BJ71" s="235"/>
      <c r="BK71" s="235"/>
      <c r="BL71" s="235"/>
      <c r="BM71" s="235"/>
      <c r="BN71" s="235"/>
      <c r="BO71" s="235"/>
      <c r="BP71" s="235"/>
      <c r="BQ71" s="235"/>
      <c r="BR71" s="235"/>
    </row>
    <row r="72" spans="2:70">
      <c r="B72" s="235"/>
      <c r="C72" s="235"/>
      <c r="D72" s="235"/>
      <c r="E72" s="235"/>
      <c r="F72" s="235"/>
      <c r="G72" s="235"/>
      <c r="H72" s="235"/>
      <c r="I72" s="235"/>
      <c r="K72" s="235"/>
      <c r="L72" s="235"/>
      <c r="M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c r="AP72" s="235"/>
      <c r="AQ72" s="235"/>
      <c r="AR72" s="235"/>
      <c r="AS72" s="235"/>
      <c r="AT72" s="235"/>
      <c r="AU72" s="235"/>
      <c r="AV72" s="235"/>
      <c r="AW72" s="235"/>
      <c r="AX72" s="235"/>
      <c r="AY72" s="235"/>
      <c r="AZ72" s="235"/>
      <c r="BA72" s="235"/>
      <c r="BB72" s="235"/>
      <c r="BC72" s="235"/>
      <c r="BD72" s="235"/>
      <c r="BE72" s="235"/>
      <c r="BF72" s="235"/>
      <c r="BG72" s="235"/>
      <c r="BH72" s="235"/>
      <c r="BI72" s="235"/>
      <c r="BJ72" s="235"/>
      <c r="BK72" s="235"/>
      <c r="BL72" s="235"/>
      <c r="BM72" s="235"/>
      <c r="BN72" s="235"/>
      <c r="BO72" s="235"/>
      <c r="BP72" s="235"/>
      <c r="BQ72" s="235"/>
      <c r="BR72" s="235"/>
    </row>
    <row r="73" spans="2:70">
      <c r="B73" s="235"/>
      <c r="C73" s="235"/>
      <c r="D73" s="235"/>
      <c r="E73" s="235"/>
      <c r="F73" s="235"/>
      <c r="G73" s="235"/>
      <c r="H73" s="235"/>
      <c r="I73" s="235"/>
      <c r="K73" s="235"/>
      <c r="L73" s="235"/>
      <c r="M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235"/>
      <c r="AP73" s="235"/>
      <c r="AQ73" s="235"/>
      <c r="AR73" s="235"/>
      <c r="AS73" s="235"/>
      <c r="AT73" s="235"/>
      <c r="AU73" s="235"/>
      <c r="AV73" s="235"/>
      <c r="AW73" s="235"/>
      <c r="AX73" s="235"/>
      <c r="AY73" s="235"/>
      <c r="AZ73" s="235"/>
      <c r="BA73" s="235"/>
      <c r="BB73" s="235"/>
      <c r="BC73" s="235"/>
      <c r="BD73" s="235"/>
      <c r="BE73" s="235"/>
      <c r="BF73" s="235"/>
      <c r="BG73" s="235"/>
      <c r="BH73" s="235"/>
      <c r="BI73" s="235"/>
      <c r="BJ73" s="235"/>
      <c r="BK73" s="235"/>
      <c r="BL73" s="235"/>
      <c r="BM73" s="235"/>
      <c r="BN73" s="235"/>
      <c r="BO73" s="235"/>
      <c r="BP73" s="235"/>
      <c r="BQ73" s="235"/>
      <c r="BR73" s="235"/>
    </row>
    <row r="74" spans="2:70">
      <c r="B74" s="235"/>
      <c r="C74" s="235"/>
      <c r="D74" s="235"/>
      <c r="E74" s="235"/>
      <c r="F74" s="235"/>
      <c r="G74" s="235"/>
      <c r="H74" s="235"/>
      <c r="I74" s="235"/>
      <c r="K74" s="235"/>
      <c r="L74" s="235"/>
      <c r="M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35"/>
      <c r="AP74" s="235"/>
      <c r="AQ74" s="235"/>
      <c r="AR74" s="235"/>
      <c r="AS74" s="235"/>
      <c r="AT74" s="235"/>
      <c r="AU74" s="235"/>
      <c r="AV74" s="235"/>
      <c r="AW74" s="235"/>
      <c r="AX74" s="235"/>
      <c r="AY74" s="235"/>
      <c r="AZ74" s="235"/>
      <c r="BA74" s="235"/>
      <c r="BB74" s="235"/>
      <c r="BC74" s="235"/>
      <c r="BD74" s="235"/>
      <c r="BE74" s="235"/>
      <c r="BF74" s="235"/>
      <c r="BG74" s="235"/>
      <c r="BH74" s="235"/>
      <c r="BI74" s="235"/>
      <c r="BJ74" s="235"/>
      <c r="BK74" s="235"/>
      <c r="BL74" s="235"/>
      <c r="BM74" s="235"/>
      <c r="BN74" s="235"/>
      <c r="BO74" s="235"/>
      <c r="BP74" s="235"/>
      <c r="BQ74" s="235"/>
      <c r="BR74" s="235"/>
    </row>
    <row r="75" spans="2:70">
      <c r="B75" s="235"/>
      <c r="C75" s="235"/>
      <c r="D75" s="235"/>
      <c r="E75" s="235"/>
      <c r="F75" s="235"/>
      <c r="G75" s="235"/>
      <c r="H75" s="235"/>
      <c r="I75" s="235"/>
      <c r="K75" s="235"/>
      <c r="L75" s="235"/>
      <c r="M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235"/>
      <c r="AX75" s="235"/>
      <c r="AY75" s="235"/>
      <c r="AZ75" s="235"/>
      <c r="BA75" s="235"/>
      <c r="BB75" s="235"/>
      <c r="BC75" s="235"/>
      <c r="BD75" s="235"/>
      <c r="BE75" s="235"/>
      <c r="BF75" s="235"/>
      <c r="BG75" s="235"/>
      <c r="BH75" s="235"/>
      <c r="BI75" s="235"/>
      <c r="BJ75" s="235"/>
      <c r="BK75" s="235"/>
      <c r="BL75" s="235"/>
      <c r="BM75" s="235"/>
      <c r="BN75" s="235"/>
      <c r="BO75" s="235"/>
      <c r="BP75" s="235"/>
      <c r="BQ75" s="235"/>
      <c r="BR75" s="235"/>
    </row>
    <row r="76" spans="2:70">
      <c r="B76" s="235"/>
      <c r="C76" s="235"/>
      <c r="D76" s="235"/>
      <c r="E76" s="235"/>
      <c r="F76" s="235"/>
      <c r="G76" s="235"/>
      <c r="H76" s="235"/>
      <c r="I76" s="235"/>
      <c r="K76" s="235"/>
      <c r="L76" s="235"/>
      <c r="M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235"/>
      <c r="AX76" s="235"/>
      <c r="AY76" s="235"/>
      <c r="AZ76" s="235"/>
      <c r="BA76" s="235"/>
      <c r="BB76" s="235"/>
      <c r="BC76" s="235"/>
      <c r="BD76" s="235"/>
      <c r="BE76" s="235"/>
      <c r="BF76" s="235"/>
      <c r="BG76" s="235"/>
      <c r="BH76" s="235"/>
      <c r="BI76" s="235"/>
      <c r="BJ76" s="235"/>
      <c r="BK76" s="235"/>
      <c r="BL76" s="235"/>
      <c r="BM76" s="235"/>
      <c r="BN76" s="235"/>
      <c r="BO76" s="235"/>
      <c r="BP76" s="235"/>
      <c r="BQ76" s="235"/>
      <c r="BR76" s="235"/>
    </row>
    <row r="77" spans="2:70">
      <c r="B77" s="235"/>
      <c r="C77" s="235"/>
      <c r="D77" s="235"/>
      <c r="E77" s="235"/>
      <c r="F77" s="235"/>
      <c r="G77" s="235"/>
      <c r="H77" s="235"/>
      <c r="I77" s="235"/>
      <c r="K77" s="235"/>
      <c r="L77" s="235"/>
      <c r="M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235"/>
      <c r="AS77" s="235"/>
      <c r="AT77" s="235"/>
      <c r="AU77" s="235"/>
      <c r="AV77" s="235"/>
      <c r="AW77" s="235"/>
      <c r="AX77" s="235"/>
      <c r="AY77" s="235"/>
      <c r="AZ77" s="235"/>
      <c r="BA77" s="235"/>
      <c r="BB77" s="235"/>
      <c r="BC77" s="235"/>
      <c r="BD77" s="235"/>
      <c r="BE77" s="235"/>
      <c r="BF77" s="235"/>
      <c r="BG77" s="235"/>
      <c r="BH77" s="235"/>
      <c r="BI77" s="235"/>
      <c r="BJ77" s="235"/>
      <c r="BK77" s="235"/>
      <c r="BL77" s="235"/>
      <c r="BM77" s="235"/>
      <c r="BN77" s="235"/>
      <c r="BO77" s="235"/>
      <c r="BP77" s="235"/>
      <c r="BQ77" s="235"/>
      <c r="BR77" s="235"/>
    </row>
    <row r="78" spans="2:70">
      <c r="B78" s="235"/>
      <c r="C78" s="235"/>
      <c r="D78" s="235"/>
      <c r="E78" s="235"/>
      <c r="F78" s="235"/>
      <c r="G78" s="235"/>
      <c r="H78" s="235"/>
      <c r="I78" s="235"/>
      <c r="K78" s="235"/>
      <c r="L78" s="235"/>
      <c r="M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row>
    <row r="79" spans="2:70">
      <c r="B79" s="235"/>
      <c r="C79" s="235"/>
      <c r="D79" s="235"/>
      <c r="E79" s="235"/>
      <c r="F79" s="235"/>
      <c r="G79" s="235"/>
      <c r="H79" s="235"/>
      <c r="I79" s="235"/>
      <c r="K79" s="235"/>
      <c r="L79" s="235"/>
      <c r="M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5"/>
      <c r="AP79" s="235"/>
      <c r="AQ79" s="235"/>
      <c r="AR79" s="235"/>
      <c r="AS79" s="235"/>
      <c r="AT79" s="235"/>
      <c r="AU79" s="235"/>
      <c r="AV79" s="235"/>
      <c r="AW79" s="235"/>
      <c r="AX79" s="235"/>
      <c r="AY79" s="235"/>
      <c r="AZ79" s="235"/>
      <c r="BA79" s="235"/>
      <c r="BB79" s="235"/>
      <c r="BC79" s="235"/>
      <c r="BD79" s="235"/>
      <c r="BE79" s="235"/>
      <c r="BF79" s="235"/>
      <c r="BG79" s="235"/>
      <c r="BH79" s="235"/>
      <c r="BI79" s="235"/>
      <c r="BJ79" s="235"/>
      <c r="BK79" s="235"/>
      <c r="BL79" s="235"/>
      <c r="BM79" s="235"/>
      <c r="BN79" s="235"/>
      <c r="BO79" s="235"/>
      <c r="BP79" s="235"/>
      <c r="BQ79" s="235"/>
      <c r="BR79" s="235"/>
    </row>
    <row r="80" spans="2:70">
      <c r="B80" s="235"/>
      <c r="C80" s="235"/>
      <c r="D80" s="235"/>
      <c r="E80" s="235"/>
      <c r="F80" s="235"/>
      <c r="G80" s="235"/>
      <c r="H80" s="235"/>
      <c r="I80" s="235"/>
      <c r="K80" s="235"/>
      <c r="L80" s="235"/>
      <c r="M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235"/>
      <c r="AP80" s="235"/>
      <c r="AQ80" s="235"/>
      <c r="AR80" s="235"/>
      <c r="AS80" s="235"/>
      <c r="AT80" s="235"/>
      <c r="AU80" s="235"/>
      <c r="AV80" s="235"/>
      <c r="AW80" s="235"/>
      <c r="AX80" s="235"/>
      <c r="AY80" s="235"/>
      <c r="AZ80" s="235"/>
      <c r="BA80" s="235"/>
      <c r="BB80" s="235"/>
      <c r="BC80" s="235"/>
      <c r="BD80" s="235"/>
      <c r="BE80" s="235"/>
      <c r="BF80" s="235"/>
      <c r="BG80" s="235"/>
      <c r="BH80" s="235"/>
      <c r="BI80" s="235"/>
      <c r="BJ80" s="235"/>
      <c r="BK80" s="235"/>
      <c r="BL80" s="235"/>
      <c r="BM80" s="235"/>
      <c r="BN80" s="235"/>
      <c r="BO80" s="235"/>
      <c r="BP80" s="235"/>
      <c r="BQ80" s="235"/>
      <c r="BR80" s="235"/>
    </row>
    <row r="81" spans="2:70">
      <c r="B81" s="235"/>
      <c r="C81" s="235"/>
      <c r="D81" s="235"/>
      <c r="E81" s="235"/>
      <c r="F81" s="235"/>
      <c r="G81" s="235"/>
      <c r="H81" s="235"/>
      <c r="I81" s="235"/>
      <c r="K81" s="235"/>
      <c r="L81" s="235"/>
      <c r="M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235"/>
      <c r="AP81" s="235"/>
      <c r="AQ81" s="235"/>
      <c r="AR81" s="235"/>
      <c r="AS81" s="235"/>
      <c r="AT81" s="235"/>
      <c r="AU81" s="235"/>
      <c r="AV81" s="235"/>
      <c r="AW81" s="235"/>
      <c r="AX81" s="235"/>
      <c r="AY81" s="235"/>
      <c r="AZ81" s="235"/>
      <c r="BA81" s="235"/>
      <c r="BB81" s="235"/>
      <c r="BC81" s="235"/>
      <c r="BD81" s="235"/>
      <c r="BE81" s="235"/>
      <c r="BF81" s="235"/>
      <c r="BG81" s="235"/>
      <c r="BH81" s="235"/>
      <c r="BI81" s="235"/>
      <c r="BJ81" s="235"/>
      <c r="BK81" s="235"/>
      <c r="BL81" s="235"/>
      <c r="BM81" s="235"/>
      <c r="BN81" s="235"/>
      <c r="BO81" s="235"/>
      <c r="BP81" s="235"/>
      <c r="BQ81" s="235"/>
      <c r="BR81" s="235"/>
    </row>
    <row r="82" spans="2:70">
      <c r="B82" s="235"/>
      <c r="C82" s="235"/>
      <c r="D82" s="235"/>
      <c r="E82" s="235"/>
      <c r="F82" s="235"/>
      <c r="G82" s="235"/>
      <c r="H82" s="235"/>
      <c r="I82" s="235"/>
      <c r="K82" s="235"/>
      <c r="L82" s="235"/>
      <c r="M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235"/>
      <c r="AP82" s="235"/>
      <c r="AQ82" s="235"/>
      <c r="AR82" s="235"/>
      <c r="AS82" s="235"/>
      <c r="AT82" s="235"/>
      <c r="AU82" s="235"/>
      <c r="AV82" s="235"/>
      <c r="AW82" s="235"/>
      <c r="AX82" s="235"/>
      <c r="AY82" s="235"/>
      <c r="AZ82" s="235"/>
      <c r="BA82" s="235"/>
      <c r="BB82" s="235"/>
      <c r="BC82" s="235"/>
      <c r="BD82" s="235"/>
      <c r="BE82" s="235"/>
      <c r="BF82" s="235"/>
      <c r="BG82" s="235"/>
      <c r="BH82" s="235"/>
      <c r="BI82" s="235"/>
      <c r="BJ82" s="235"/>
      <c r="BK82" s="235"/>
      <c r="BL82" s="235"/>
      <c r="BM82" s="235"/>
      <c r="BN82" s="235"/>
      <c r="BO82" s="235"/>
      <c r="BP82" s="235"/>
      <c r="BQ82" s="235"/>
      <c r="BR82" s="235"/>
    </row>
    <row r="83" spans="2:70">
      <c r="B83" s="235"/>
      <c r="C83" s="235"/>
      <c r="D83" s="235"/>
      <c r="E83" s="235"/>
      <c r="F83" s="235"/>
      <c r="G83" s="235"/>
      <c r="H83" s="235"/>
      <c r="I83" s="235"/>
      <c r="K83" s="235"/>
      <c r="L83" s="235"/>
      <c r="M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235"/>
      <c r="AP83" s="235"/>
      <c r="AQ83" s="235"/>
      <c r="AR83" s="235"/>
      <c r="AS83" s="235"/>
      <c r="AT83" s="235"/>
      <c r="AU83" s="235"/>
      <c r="AV83" s="235"/>
      <c r="AW83" s="235"/>
      <c r="AX83" s="235"/>
      <c r="AY83" s="235"/>
      <c r="AZ83" s="235"/>
      <c r="BA83" s="235"/>
      <c r="BB83" s="235"/>
      <c r="BC83" s="235"/>
      <c r="BD83" s="235"/>
      <c r="BE83" s="235"/>
      <c r="BF83" s="235"/>
      <c r="BG83" s="235"/>
      <c r="BH83" s="235"/>
      <c r="BI83" s="235"/>
      <c r="BJ83" s="235"/>
      <c r="BK83" s="235"/>
      <c r="BL83" s="235"/>
      <c r="BM83" s="235"/>
      <c r="BN83" s="235"/>
      <c r="BO83" s="235"/>
      <c r="BP83" s="235"/>
      <c r="BQ83" s="235"/>
      <c r="BR83" s="235"/>
    </row>
    <row r="84" spans="2:70">
      <c r="B84" s="235"/>
      <c r="C84" s="235"/>
      <c r="D84" s="235"/>
      <c r="E84" s="235"/>
      <c r="F84" s="235"/>
      <c r="G84" s="235"/>
      <c r="H84" s="235"/>
      <c r="I84" s="235"/>
      <c r="K84" s="235"/>
      <c r="L84" s="235"/>
      <c r="M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235"/>
      <c r="AP84" s="235"/>
      <c r="AQ84" s="235"/>
      <c r="AR84" s="235"/>
      <c r="AS84" s="235"/>
      <c r="AT84" s="235"/>
      <c r="AU84" s="235"/>
      <c r="AV84" s="235"/>
      <c r="AW84" s="235"/>
      <c r="AX84" s="235"/>
      <c r="AY84" s="235"/>
      <c r="AZ84" s="235"/>
      <c r="BA84" s="235"/>
      <c r="BB84" s="235"/>
      <c r="BC84" s="235"/>
      <c r="BD84" s="235"/>
      <c r="BE84" s="235"/>
      <c r="BF84" s="235"/>
      <c r="BG84" s="235"/>
      <c r="BH84" s="235"/>
      <c r="BI84" s="235"/>
      <c r="BJ84" s="235"/>
      <c r="BK84" s="235"/>
      <c r="BL84" s="235"/>
      <c r="BM84" s="235"/>
      <c r="BN84" s="235"/>
      <c r="BO84" s="235"/>
      <c r="BP84" s="235"/>
      <c r="BQ84" s="235"/>
      <c r="BR84" s="235"/>
    </row>
    <row r="85" spans="2:70">
      <c r="B85" s="235"/>
      <c r="C85" s="235"/>
      <c r="D85" s="235"/>
      <c r="E85" s="235"/>
      <c r="F85" s="235"/>
      <c r="G85" s="235"/>
      <c r="H85" s="235"/>
      <c r="I85" s="235"/>
      <c r="K85" s="235"/>
      <c r="L85" s="235"/>
      <c r="M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235"/>
      <c r="AQ85" s="235"/>
      <c r="AR85" s="235"/>
      <c r="AS85" s="235"/>
      <c r="AT85" s="235"/>
      <c r="AU85" s="235"/>
      <c r="AV85" s="235"/>
      <c r="AW85" s="235"/>
      <c r="AX85" s="235"/>
      <c r="AY85" s="235"/>
      <c r="AZ85" s="235"/>
      <c r="BA85" s="235"/>
      <c r="BB85" s="235"/>
      <c r="BC85" s="235"/>
      <c r="BD85" s="235"/>
      <c r="BE85" s="235"/>
      <c r="BF85" s="235"/>
      <c r="BG85" s="235"/>
      <c r="BH85" s="235"/>
      <c r="BI85" s="235"/>
      <c r="BJ85" s="235"/>
      <c r="BK85" s="235"/>
      <c r="BL85" s="235"/>
      <c r="BM85" s="235"/>
      <c r="BN85" s="235"/>
      <c r="BO85" s="235"/>
      <c r="BP85" s="235"/>
      <c r="BQ85" s="235"/>
      <c r="BR85" s="235"/>
    </row>
    <row r="86" spans="2:70">
      <c r="B86" s="235"/>
      <c r="C86" s="235"/>
      <c r="D86" s="235"/>
      <c r="E86" s="235"/>
      <c r="F86" s="235"/>
      <c r="G86" s="235"/>
      <c r="H86" s="235"/>
      <c r="I86" s="235"/>
      <c r="K86" s="235"/>
      <c r="L86" s="235"/>
      <c r="M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235"/>
      <c r="AP86" s="235"/>
      <c r="AQ86" s="235"/>
      <c r="AR86" s="235"/>
      <c r="AS86" s="235"/>
      <c r="AT86" s="235"/>
      <c r="AU86" s="235"/>
      <c r="AV86" s="235"/>
      <c r="AW86" s="235"/>
      <c r="AX86" s="235"/>
      <c r="AY86" s="235"/>
      <c r="AZ86" s="235"/>
      <c r="BA86" s="235"/>
      <c r="BB86" s="235"/>
      <c r="BC86" s="235"/>
      <c r="BD86" s="235"/>
      <c r="BE86" s="235"/>
      <c r="BF86" s="235"/>
      <c r="BG86" s="235"/>
      <c r="BH86" s="235"/>
      <c r="BI86" s="235"/>
      <c r="BJ86" s="235"/>
      <c r="BK86" s="235"/>
      <c r="BL86" s="235"/>
      <c r="BM86" s="235"/>
      <c r="BN86" s="235"/>
      <c r="BO86" s="235"/>
      <c r="BP86" s="235"/>
      <c r="BQ86" s="235"/>
      <c r="BR86" s="235"/>
    </row>
    <row r="87" spans="2:70">
      <c r="B87" s="235"/>
      <c r="C87" s="235"/>
      <c r="D87" s="235"/>
      <c r="E87" s="235"/>
      <c r="F87" s="235"/>
      <c r="G87" s="235"/>
      <c r="H87" s="235"/>
      <c r="I87" s="235"/>
      <c r="K87" s="235"/>
      <c r="L87" s="235"/>
      <c r="M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235"/>
      <c r="AP87" s="235"/>
      <c r="AQ87" s="235"/>
      <c r="AR87" s="235"/>
      <c r="AS87" s="235"/>
      <c r="AT87" s="235"/>
      <c r="AU87" s="235"/>
      <c r="AV87" s="235"/>
      <c r="AW87" s="235"/>
      <c r="AX87" s="235"/>
      <c r="AY87" s="235"/>
      <c r="AZ87" s="235"/>
      <c r="BA87" s="235"/>
      <c r="BB87" s="235"/>
      <c r="BC87" s="235"/>
      <c r="BD87" s="235"/>
      <c r="BE87" s="235"/>
      <c r="BF87" s="235"/>
      <c r="BG87" s="235"/>
      <c r="BH87" s="235"/>
      <c r="BI87" s="235"/>
      <c r="BJ87" s="235"/>
      <c r="BK87" s="235"/>
      <c r="BL87" s="235"/>
      <c r="BM87" s="235"/>
      <c r="BN87" s="235"/>
      <c r="BO87" s="235"/>
      <c r="BP87" s="235"/>
      <c r="BQ87" s="235"/>
      <c r="BR87" s="235"/>
    </row>
    <row r="88" spans="2:70">
      <c r="B88" s="235"/>
      <c r="C88" s="235"/>
      <c r="D88" s="235"/>
      <c r="E88" s="235"/>
      <c r="F88" s="235"/>
      <c r="G88" s="235"/>
      <c r="H88" s="235"/>
      <c r="I88" s="235"/>
      <c r="K88" s="235"/>
      <c r="L88" s="235"/>
      <c r="M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235"/>
      <c r="AP88" s="235"/>
      <c r="AQ88" s="235"/>
      <c r="AR88" s="235"/>
      <c r="AS88" s="235"/>
      <c r="AT88" s="235"/>
      <c r="AU88" s="235"/>
      <c r="AV88" s="235"/>
      <c r="AW88" s="235"/>
      <c r="AX88" s="235"/>
      <c r="AY88" s="235"/>
      <c r="AZ88" s="235"/>
      <c r="BA88" s="235"/>
      <c r="BB88" s="235"/>
      <c r="BC88" s="235"/>
      <c r="BD88" s="235"/>
      <c r="BE88" s="235"/>
      <c r="BF88" s="235"/>
      <c r="BG88" s="235"/>
      <c r="BH88" s="235"/>
      <c r="BI88" s="235"/>
      <c r="BJ88" s="235"/>
      <c r="BK88" s="235"/>
      <c r="BL88" s="235"/>
      <c r="BM88" s="235"/>
      <c r="BN88" s="235"/>
      <c r="BO88" s="235"/>
      <c r="BP88" s="235"/>
      <c r="BQ88" s="235"/>
      <c r="BR88" s="235"/>
    </row>
    <row r="89" spans="2:70">
      <c r="B89" s="235"/>
      <c r="C89" s="235"/>
      <c r="D89" s="235"/>
      <c r="E89" s="235"/>
      <c r="F89" s="235"/>
      <c r="G89" s="235"/>
      <c r="H89" s="235"/>
      <c r="I89" s="235"/>
      <c r="K89" s="235"/>
      <c r="L89" s="235"/>
      <c r="M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5"/>
      <c r="BA89" s="235"/>
      <c r="BB89" s="235"/>
      <c r="BC89" s="235"/>
      <c r="BD89" s="235"/>
      <c r="BE89" s="235"/>
      <c r="BF89" s="235"/>
      <c r="BG89" s="235"/>
      <c r="BH89" s="235"/>
      <c r="BI89" s="235"/>
      <c r="BJ89" s="235"/>
      <c r="BK89" s="235"/>
      <c r="BL89" s="235"/>
      <c r="BM89" s="235"/>
      <c r="BN89" s="235"/>
      <c r="BO89" s="235"/>
      <c r="BP89" s="235"/>
      <c r="BQ89" s="235"/>
      <c r="BR89" s="235"/>
    </row>
    <row r="90" spans="2:70">
      <c r="B90" s="235"/>
      <c r="C90" s="235"/>
      <c r="D90" s="235"/>
      <c r="E90" s="235"/>
      <c r="F90" s="235"/>
      <c r="G90" s="235"/>
      <c r="H90" s="235"/>
      <c r="I90" s="235"/>
      <c r="K90" s="235"/>
      <c r="L90" s="235"/>
      <c r="M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5"/>
      <c r="BA90" s="235"/>
      <c r="BB90" s="235"/>
      <c r="BC90" s="235"/>
      <c r="BD90" s="235"/>
      <c r="BE90" s="235"/>
      <c r="BF90" s="235"/>
      <c r="BG90" s="235"/>
      <c r="BH90" s="235"/>
      <c r="BI90" s="235"/>
      <c r="BJ90" s="235"/>
      <c r="BK90" s="235"/>
      <c r="BL90" s="235"/>
      <c r="BM90" s="235"/>
      <c r="BN90" s="235"/>
      <c r="BO90" s="235"/>
      <c r="BP90" s="235"/>
      <c r="BQ90" s="235"/>
      <c r="BR90" s="235"/>
    </row>
    <row r="91" spans="2:70">
      <c r="B91" s="235"/>
      <c r="C91" s="235"/>
      <c r="D91" s="235"/>
      <c r="E91" s="235"/>
      <c r="F91" s="235"/>
      <c r="G91" s="235"/>
      <c r="H91" s="235"/>
      <c r="I91" s="235"/>
      <c r="K91" s="235"/>
      <c r="L91" s="235"/>
      <c r="M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5"/>
      <c r="BA91" s="235"/>
      <c r="BB91" s="235"/>
      <c r="BC91" s="235"/>
      <c r="BD91" s="235"/>
      <c r="BE91" s="235"/>
      <c r="BF91" s="235"/>
      <c r="BG91" s="235"/>
      <c r="BH91" s="235"/>
      <c r="BI91" s="235"/>
      <c r="BJ91" s="235"/>
      <c r="BK91" s="235"/>
      <c r="BL91" s="235"/>
      <c r="BM91" s="235"/>
      <c r="BN91" s="235"/>
      <c r="BO91" s="235"/>
      <c r="BP91" s="235"/>
      <c r="BQ91" s="235"/>
      <c r="BR91" s="235"/>
    </row>
    <row r="92" spans="2:70">
      <c r="B92" s="235"/>
      <c r="C92" s="235"/>
      <c r="D92" s="235"/>
      <c r="E92" s="235"/>
      <c r="F92" s="235"/>
      <c r="G92" s="235"/>
      <c r="H92" s="235"/>
      <c r="I92" s="235"/>
      <c r="K92" s="235"/>
      <c r="L92" s="235"/>
      <c r="M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5"/>
      <c r="BA92" s="235"/>
      <c r="BB92" s="235"/>
      <c r="BC92" s="235"/>
      <c r="BD92" s="235"/>
      <c r="BE92" s="235"/>
      <c r="BF92" s="235"/>
      <c r="BG92" s="235"/>
      <c r="BH92" s="235"/>
      <c r="BI92" s="235"/>
      <c r="BJ92" s="235"/>
      <c r="BK92" s="235"/>
      <c r="BL92" s="235"/>
      <c r="BM92" s="235"/>
      <c r="BN92" s="235"/>
      <c r="BO92" s="235"/>
      <c r="BP92" s="235"/>
      <c r="BQ92" s="235"/>
      <c r="BR92" s="235"/>
    </row>
    <row r="93" spans="2:70">
      <c r="B93" s="235"/>
      <c r="C93" s="235"/>
      <c r="D93" s="235"/>
      <c r="E93" s="235"/>
      <c r="F93" s="235"/>
      <c r="G93" s="235"/>
      <c r="H93" s="235"/>
      <c r="I93" s="235"/>
      <c r="K93" s="235"/>
      <c r="L93" s="235"/>
      <c r="M93" s="235"/>
      <c r="O93" s="235"/>
      <c r="P93" s="235"/>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5"/>
      <c r="BA93" s="235"/>
      <c r="BB93" s="235"/>
      <c r="BC93" s="235"/>
      <c r="BD93" s="235"/>
      <c r="BE93" s="235"/>
      <c r="BF93" s="235"/>
      <c r="BG93" s="235"/>
      <c r="BH93" s="235"/>
      <c r="BI93" s="235"/>
      <c r="BJ93" s="235"/>
      <c r="BK93" s="235"/>
      <c r="BL93" s="235"/>
      <c r="BM93" s="235"/>
      <c r="BN93" s="235"/>
      <c r="BO93" s="235"/>
      <c r="BP93" s="235"/>
      <c r="BQ93" s="235"/>
      <c r="BR93" s="235"/>
    </row>
    <row r="94" spans="2:70">
      <c r="B94" s="235"/>
      <c r="C94" s="235"/>
      <c r="D94" s="235"/>
      <c r="E94" s="235"/>
      <c r="F94" s="235"/>
      <c r="G94" s="235"/>
      <c r="H94" s="235"/>
      <c r="I94" s="235"/>
      <c r="K94" s="235"/>
      <c r="L94" s="235"/>
      <c r="M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5"/>
      <c r="BA94" s="235"/>
      <c r="BB94" s="235"/>
      <c r="BC94" s="235"/>
      <c r="BD94" s="235"/>
      <c r="BE94" s="235"/>
      <c r="BF94" s="235"/>
      <c r="BG94" s="235"/>
      <c r="BH94" s="235"/>
      <c r="BI94" s="235"/>
      <c r="BJ94" s="235"/>
      <c r="BK94" s="235"/>
      <c r="BL94" s="235"/>
      <c r="BM94" s="235"/>
      <c r="BN94" s="235"/>
      <c r="BO94" s="235"/>
      <c r="BP94" s="235"/>
      <c r="BQ94" s="235"/>
      <c r="BR94" s="235"/>
    </row>
    <row r="95" spans="2:70">
      <c r="B95" s="235"/>
      <c r="C95" s="235"/>
      <c r="D95" s="235"/>
      <c r="E95" s="235"/>
      <c r="F95" s="235"/>
      <c r="G95" s="235"/>
      <c r="H95" s="235"/>
      <c r="I95" s="235"/>
      <c r="K95" s="235"/>
      <c r="L95" s="235"/>
      <c r="M95" s="235"/>
      <c r="O95" s="235"/>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5"/>
      <c r="BA95" s="235"/>
      <c r="BB95" s="235"/>
      <c r="BC95" s="235"/>
      <c r="BD95" s="235"/>
      <c r="BE95" s="235"/>
      <c r="BF95" s="235"/>
      <c r="BG95" s="235"/>
      <c r="BH95" s="235"/>
      <c r="BI95" s="235"/>
      <c r="BJ95" s="235"/>
      <c r="BK95" s="235"/>
      <c r="BL95" s="235"/>
      <c r="BM95" s="235"/>
      <c r="BN95" s="235"/>
      <c r="BO95" s="235"/>
      <c r="BP95" s="235"/>
      <c r="BQ95" s="235"/>
      <c r="BR95" s="235"/>
    </row>
    <row r="96" spans="2:70">
      <c r="B96" s="235"/>
      <c r="C96" s="235"/>
      <c r="D96" s="235"/>
      <c r="E96" s="235"/>
      <c r="F96" s="235"/>
      <c r="G96" s="235"/>
      <c r="H96" s="235"/>
      <c r="I96" s="235"/>
      <c r="K96" s="235"/>
      <c r="L96" s="235"/>
      <c r="M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5"/>
      <c r="BA96" s="235"/>
      <c r="BB96" s="235"/>
      <c r="BC96" s="235"/>
      <c r="BD96" s="235"/>
      <c r="BE96" s="235"/>
      <c r="BF96" s="235"/>
      <c r="BG96" s="235"/>
      <c r="BH96" s="235"/>
      <c r="BI96" s="235"/>
      <c r="BJ96" s="235"/>
      <c r="BK96" s="235"/>
      <c r="BL96" s="235"/>
      <c r="BM96" s="235"/>
      <c r="BN96" s="235"/>
      <c r="BO96" s="235"/>
      <c r="BP96" s="235"/>
      <c r="BQ96" s="235"/>
      <c r="BR96" s="235"/>
    </row>
    <row r="97" spans="2:70">
      <c r="B97" s="235"/>
      <c r="C97" s="235"/>
      <c r="D97" s="235"/>
      <c r="E97" s="235"/>
      <c r="F97" s="235"/>
      <c r="G97" s="235"/>
      <c r="H97" s="235"/>
      <c r="I97" s="235"/>
      <c r="K97" s="235"/>
      <c r="L97" s="235"/>
      <c r="M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5"/>
      <c r="BA97" s="235"/>
      <c r="BB97" s="235"/>
      <c r="BC97" s="235"/>
      <c r="BD97" s="235"/>
      <c r="BE97" s="235"/>
      <c r="BF97" s="235"/>
      <c r="BG97" s="235"/>
      <c r="BH97" s="235"/>
      <c r="BI97" s="235"/>
      <c r="BJ97" s="235"/>
      <c r="BK97" s="235"/>
      <c r="BL97" s="235"/>
      <c r="BM97" s="235"/>
      <c r="BN97" s="235"/>
      <c r="BO97" s="235"/>
      <c r="BP97" s="235"/>
      <c r="BQ97" s="235"/>
      <c r="BR97" s="235"/>
    </row>
    <row r="98" spans="2:70">
      <c r="B98" s="235"/>
      <c r="C98" s="235"/>
      <c r="D98" s="235"/>
      <c r="E98" s="235"/>
      <c r="F98" s="235"/>
      <c r="G98" s="235"/>
      <c r="H98" s="235"/>
      <c r="I98" s="235"/>
      <c r="K98" s="235"/>
      <c r="L98" s="235"/>
      <c r="M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5"/>
      <c r="BA98" s="235"/>
      <c r="BB98" s="235"/>
      <c r="BC98" s="235"/>
      <c r="BD98" s="235"/>
      <c r="BE98" s="235"/>
      <c r="BF98" s="235"/>
      <c r="BG98" s="235"/>
      <c r="BH98" s="235"/>
      <c r="BI98" s="235"/>
      <c r="BJ98" s="235"/>
      <c r="BK98" s="235"/>
      <c r="BL98" s="235"/>
      <c r="BM98" s="235"/>
      <c r="BN98" s="235"/>
      <c r="BO98" s="235"/>
      <c r="BP98" s="235"/>
      <c r="BQ98" s="235"/>
      <c r="BR98" s="235"/>
    </row>
    <row r="99" spans="2:70">
      <c r="B99" s="235"/>
      <c r="C99" s="235"/>
      <c r="D99" s="235"/>
      <c r="E99" s="235"/>
      <c r="F99" s="235"/>
      <c r="G99" s="235"/>
      <c r="H99" s="235"/>
      <c r="I99" s="235"/>
      <c r="K99" s="235"/>
      <c r="L99" s="235"/>
      <c r="M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5"/>
      <c r="BA99" s="235"/>
      <c r="BB99" s="235"/>
      <c r="BC99" s="235"/>
      <c r="BD99" s="235"/>
      <c r="BE99" s="235"/>
      <c r="BF99" s="235"/>
      <c r="BG99" s="235"/>
      <c r="BH99" s="235"/>
      <c r="BI99" s="235"/>
      <c r="BJ99" s="235"/>
      <c r="BK99" s="235"/>
      <c r="BL99" s="235"/>
      <c r="BM99" s="235"/>
      <c r="BN99" s="235"/>
      <c r="BO99" s="235"/>
      <c r="BP99" s="235"/>
      <c r="BQ99" s="235"/>
      <c r="BR99" s="235"/>
    </row>
    <row r="100" spans="2:70">
      <c r="B100" s="235"/>
      <c r="C100" s="235"/>
      <c r="D100" s="235"/>
      <c r="E100" s="235"/>
      <c r="F100" s="235"/>
      <c r="G100" s="235"/>
      <c r="H100" s="235"/>
      <c r="I100" s="235"/>
      <c r="K100" s="235"/>
      <c r="L100" s="235"/>
      <c r="M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5"/>
      <c r="BA100" s="235"/>
      <c r="BB100" s="235"/>
      <c r="BC100" s="235"/>
      <c r="BD100" s="235"/>
      <c r="BE100" s="235"/>
      <c r="BF100" s="235"/>
      <c r="BG100" s="235"/>
      <c r="BH100" s="235"/>
      <c r="BI100" s="235"/>
      <c r="BJ100" s="235"/>
      <c r="BK100" s="235"/>
      <c r="BL100" s="235"/>
      <c r="BM100" s="235"/>
      <c r="BN100" s="235"/>
      <c r="BO100" s="235"/>
      <c r="BP100" s="235"/>
      <c r="BQ100" s="235"/>
      <c r="BR100" s="235"/>
    </row>
    <row r="101" spans="2:70">
      <c r="B101" s="235"/>
      <c r="C101" s="235"/>
      <c r="D101" s="235"/>
      <c r="E101" s="235"/>
      <c r="F101" s="235"/>
      <c r="G101" s="235"/>
      <c r="H101" s="235"/>
      <c r="I101" s="235"/>
      <c r="K101" s="235"/>
      <c r="L101" s="235"/>
      <c r="M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5"/>
      <c r="BA101" s="235"/>
      <c r="BB101" s="235"/>
      <c r="BC101" s="235"/>
      <c r="BD101" s="235"/>
      <c r="BE101" s="235"/>
      <c r="BF101" s="235"/>
      <c r="BG101" s="235"/>
      <c r="BH101" s="235"/>
      <c r="BI101" s="235"/>
      <c r="BJ101" s="235"/>
      <c r="BK101" s="235"/>
      <c r="BL101" s="235"/>
      <c r="BM101" s="235"/>
      <c r="BN101" s="235"/>
      <c r="BO101" s="235"/>
      <c r="BP101" s="235"/>
      <c r="BQ101" s="235"/>
      <c r="BR101" s="235"/>
    </row>
    <row r="102" spans="2:70">
      <c r="B102" s="235"/>
      <c r="C102" s="235"/>
      <c r="D102" s="235"/>
      <c r="E102" s="235"/>
      <c r="F102" s="235"/>
      <c r="G102" s="235"/>
      <c r="H102" s="235"/>
      <c r="I102" s="235"/>
      <c r="K102" s="235"/>
      <c r="L102" s="235"/>
      <c r="M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5"/>
      <c r="BA102" s="235"/>
      <c r="BB102" s="235"/>
      <c r="BC102" s="235"/>
      <c r="BD102" s="235"/>
      <c r="BE102" s="235"/>
      <c r="BF102" s="235"/>
      <c r="BG102" s="235"/>
      <c r="BH102" s="235"/>
      <c r="BI102" s="235"/>
      <c r="BJ102" s="235"/>
      <c r="BK102" s="235"/>
      <c r="BL102" s="235"/>
      <c r="BM102" s="235"/>
      <c r="BN102" s="235"/>
      <c r="BO102" s="235"/>
      <c r="BP102" s="235"/>
      <c r="BQ102" s="235"/>
      <c r="BR102" s="235"/>
    </row>
    <row r="103" spans="2:70">
      <c r="B103" s="235"/>
      <c r="C103" s="235"/>
      <c r="D103" s="235"/>
      <c r="E103" s="235"/>
      <c r="F103" s="235"/>
      <c r="G103" s="235"/>
      <c r="H103" s="235"/>
      <c r="I103" s="235"/>
      <c r="K103" s="235"/>
      <c r="L103" s="235"/>
      <c r="M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5"/>
      <c r="BA103" s="235"/>
      <c r="BB103" s="235"/>
      <c r="BC103" s="235"/>
      <c r="BD103" s="235"/>
      <c r="BE103" s="235"/>
      <c r="BF103" s="235"/>
      <c r="BG103" s="235"/>
      <c r="BH103" s="235"/>
      <c r="BI103" s="235"/>
      <c r="BJ103" s="235"/>
      <c r="BK103" s="235"/>
      <c r="BL103" s="235"/>
      <c r="BM103" s="235"/>
      <c r="BN103" s="235"/>
      <c r="BO103" s="235"/>
      <c r="BP103" s="235"/>
      <c r="BQ103" s="235"/>
      <c r="BR103" s="235"/>
    </row>
  </sheetData>
  <sheetProtection sheet="1" objects="1" scenarios="1" selectLockedCells="1"/>
  <mergeCells count="18">
    <mergeCell ref="H11:H13"/>
    <mergeCell ref="I11:I13"/>
    <mergeCell ref="K11:K13"/>
    <mergeCell ref="L11:L13"/>
    <mergeCell ref="M11:M13"/>
    <mergeCell ref="B32:J40"/>
    <mergeCell ref="D3:I3"/>
    <mergeCell ref="B9:I9"/>
    <mergeCell ref="K9:M9"/>
    <mergeCell ref="B10:B30"/>
    <mergeCell ref="C10:I10"/>
    <mergeCell ref="K10:M10"/>
    <mergeCell ref="K28:M29"/>
    <mergeCell ref="C11:C13"/>
    <mergeCell ref="D11:D13"/>
    <mergeCell ref="E11:E13"/>
    <mergeCell ref="F11:F13"/>
    <mergeCell ref="G11:G13"/>
  </mergeCells>
  <conditionalFormatting sqref="C5">
    <cfRule type="containsText" dxfId="9" priority="2" operator="containsText" text="Instruction">
      <formula>NOT(ISERROR(SEARCH("Instruction",C5)))</formula>
    </cfRule>
    <cfRule type="expression" dxfId="8" priority="3"/>
  </conditionalFormatting>
  <conditionalFormatting sqref="E5">
    <cfRule type="containsText" dxfId="7" priority="5" stopIfTrue="1" operator="containsText" text="Instruction">
      <formula>NOT(ISERROR(SEARCH("Instruction",E5)))</formula>
    </cfRule>
    <cfRule type="expression" dxfId="6" priority="6"/>
  </conditionalFormatting>
  <conditionalFormatting sqref="K28">
    <cfRule type="expression" dxfId="5" priority="1">
      <formula>D30&lt;&gt;L30</formula>
    </cfRule>
  </conditionalFormatting>
  <pageMargins left="0.7" right="0.7" top="0.75" bottom="0.75" header="0.3" footer="0.3"/>
  <pageSetup orientation="portrait" horizontalDpi="0" verticalDpi="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0E717-7500-F84B-9F0B-27509015FB18}">
  <dimension ref="A1:S46"/>
  <sheetViews>
    <sheetView topLeftCell="A5" zoomScale="80" zoomScaleNormal="80" workbookViewId="0">
      <selection activeCell="T32" sqref="T32"/>
    </sheetView>
  </sheetViews>
  <sheetFormatPr defaultColWidth="10.875" defaultRowHeight="15.95"/>
  <cols>
    <col min="1" max="1" width="15.875" style="1" customWidth="1"/>
    <col min="2" max="2" width="13.375" style="1" customWidth="1"/>
    <col min="3" max="3" width="43.5" style="1" customWidth="1"/>
    <col min="4" max="4" width="33.125" style="1" customWidth="1"/>
    <col min="5" max="7" width="29.375" style="1" bestFit="1" customWidth="1"/>
    <col min="8" max="8" width="29.875" style="1" bestFit="1" customWidth="1"/>
    <col min="9" max="13" width="29.375" style="1" bestFit="1" customWidth="1"/>
    <col min="14" max="14" width="19.125" style="1" bestFit="1" customWidth="1"/>
    <col min="15" max="15" width="19" style="1" bestFit="1" customWidth="1"/>
    <col min="16" max="16" width="15" style="1" bestFit="1" customWidth="1"/>
    <col min="17" max="19" width="15.875" style="1" customWidth="1"/>
    <col min="20" max="16384" width="10.875" style="1"/>
  </cols>
  <sheetData>
    <row r="1" spans="1:17" ht="144" customHeight="1">
      <c r="B1" s="235"/>
      <c r="C1" s="472" t="s">
        <v>93</v>
      </c>
      <c r="D1" s="472"/>
      <c r="E1" s="472"/>
      <c r="F1" s="472"/>
      <c r="G1" s="472"/>
      <c r="H1" s="472"/>
      <c r="I1" s="472"/>
      <c r="J1" s="472"/>
      <c r="K1" s="472"/>
      <c r="L1" s="472"/>
      <c r="M1" s="472"/>
      <c r="N1" s="472"/>
      <c r="O1" s="472"/>
      <c r="P1" s="472"/>
      <c r="Q1" s="472"/>
    </row>
    <row r="4" spans="1:17" ht="54" customHeight="1"/>
    <row r="5" spans="1:17" ht="33" customHeight="1">
      <c r="B5" s="460" t="s">
        <v>94</v>
      </c>
      <c r="C5" s="461"/>
      <c r="D5" s="462"/>
      <c r="E5" s="379"/>
      <c r="F5" s="460" t="s">
        <v>95</v>
      </c>
      <c r="G5" s="461"/>
      <c r="H5" s="462"/>
      <c r="I5" s="379"/>
      <c r="J5" s="460" t="s">
        <v>96</v>
      </c>
      <c r="K5" s="461"/>
      <c r="L5" s="462"/>
      <c r="M5" s="380"/>
      <c r="N5" s="460" t="s">
        <v>97</v>
      </c>
      <c r="O5" s="461"/>
      <c r="P5" s="462"/>
    </row>
    <row r="6" spans="1:17" ht="27">
      <c r="B6" s="463" t="str">
        <f>'Présentation de la cohorte'!D8</f>
        <v xml:space="preserve">Saisir le nom de la cohorte </v>
      </c>
      <c r="C6" s="464"/>
      <c r="D6" s="465"/>
      <c r="E6" s="379"/>
      <c r="F6" s="463" t="str">
        <f>'Présentation de la cohorte'!D9</f>
        <v xml:space="preserve">Saisir le nom du coordonnateur </v>
      </c>
      <c r="G6" s="464"/>
      <c r="H6" s="465"/>
      <c r="I6" s="379"/>
      <c r="J6" s="463" t="str">
        <f>'Présentation de la cohorte'!D11</f>
        <v>Saisir le nombre d'experts dans le cadre du projet</v>
      </c>
      <c r="K6" s="464"/>
      <c r="L6" s="465"/>
      <c r="M6" s="380"/>
      <c r="N6" s="463" t="str">
        <f>'Présentation de la cohorte'!D12</f>
        <v xml:space="preserve">Saisir le nom de l'expert principal </v>
      </c>
      <c r="O6" s="464"/>
      <c r="P6" s="465"/>
    </row>
    <row r="7" spans="1:17" ht="18">
      <c r="B7" s="381"/>
      <c r="C7" s="381"/>
      <c r="D7" s="379"/>
      <c r="E7" s="379"/>
      <c r="F7" s="379"/>
      <c r="G7" s="379"/>
      <c r="H7" s="379"/>
      <c r="I7" s="379"/>
      <c r="J7" s="379"/>
      <c r="K7" s="379"/>
      <c r="L7" s="379"/>
      <c r="M7" s="379"/>
      <c r="N7" s="379"/>
      <c r="O7" s="379"/>
      <c r="P7" s="381"/>
      <c r="Q7" s="61"/>
    </row>
    <row r="8" spans="1:17" ht="35.1" customHeight="1">
      <c r="A8" s="382"/>
      <c r="B8" s="460" t="s">
        <v>3</v>
      </c>
      <c r="C8" s="461"/>
      <c r="D8" s="462"/>
      <c r="E8" s="379"/>
      <c r="F8" s="460" t="s">
        <v>15</v>
      </c>
      <c r="G8" s="461"/>
      <c r="H8" s="462"/>
      <c r="I8" s="379"/>
      <c r="J8" s="460" t="s">
        <v>40</v>
      </c>
      <c r="K8" s="461"/>
      <c r="L8" s="462"/>
      <c r="M8" s="379"/>
      <c r="N8" s="460" t="s">
        <v>39</v>
      </c>
      <c r="O8" s="461"/>
      <c r="P8" s="462"/>
      <c r="Q8" s="61"/>
    </row>
    <row r="9" spans="1:17" ht="27" customHeight="1">
      <c r="A9" s="382"/>
      <c r="B9" s="463" t="str">
        <f>'Présentation de la cohorte'!D7</f>
        <v>Sélectionner la catégorie du projet</v>
      </c>
      <c r="C9" s="464"/>
      <c r="D9" s="465"/>
      <c r="E9" s="379"/>
      <c r="F9" s="463" t="str">
        <f>'Présentation de la cohorte'!D10</f>
        <v>Sélectionner le nombre de membres</v>
      </c>
      <c r="G9" s="464"/>
      <c r="H9" s="465"/>
      <c r="I9" s="379"/>
      <c r="J9" s="466" t="e">
        <f>O35</f>
        <v>#VALUE!</v>
      </c>
      <c r="K9" s="467"/>
      <c r="L9" s="468"/>
      <c r="M9" s="379"/>
      <c r="N9" s="469">
        <f>N35</f>
        <v>0</v>
      </c>
      <c r="O9" s="470"/>
      <c r="P9" s="471"/>
      <c r="Q9" s="61"/>
    </row>
    <row r="15" spans="1:17" ht="0.95" customHeight="1">
      <c r="A15" s="382"/>
    </row>
    <row r="16" spans="1:17" ht="0.95" hidden="1" customHeight="1" thickBot="1"/>
    <row r="17" spans="2:19" ht="102" customHeight="1">
      <c r="B17" s="475" t="s">
        <v>98</v>
      </c>
      <c r="C17" s="475"/>
      <c r="D17" s="475"/>
      <c r="E17" s="475"/>
      <c r="F17" s="475"/>
      <c r="G17" s="475"/>
      <c r="H17" s="475"/>
      <c r="I17" s="475"/>
      <c r="J17" s="475"/>
      <c r="K17" s="475"/>
      <c r="L17" s="475"/>
      <c r="M17" s="475"/>
      <c r="N17" s="475"/>
      <c r="O17" s="475"/>
      <c r="P17" s="475"/>
      <c r="Q17" s="475"/>
      <c r="R17" s="383"/>
      <c r="S17" s="383"/>
    </row>
    <row r="18" spans="2:19" ht="20.100000000000001" customHeight="1">
      <c r="B18" s="473" t="s">
        <v>99</v>
      </c>
      <c r="C18" s="474" t="s">
        <v>100</v>
      </c>
      <c r="D18" s="474"/>
      <c r="E18" s="474"/>
      <c r="F18" s="474"/>
      <c r="G18" s="474"/>
      <c r="H18" s="474"/>
      <c r="I18" s="474"/>
      <c r="J18" s="474"/>
      <c r="K18" s="474"/>
      <c r="L18" s="474"/>
      <c r="M18" s="474"/>
      <c r="N18" s="474"/>
      <c r="O18" s="474"/>
      <c r="P18" s="474"/>
      <c r="Q18" s="384"/>
      <c r="R18" s="383"/>
      <c r="S18" s="383"/>
    </row>
    <row r="19" spans="2:19" ht="68.099999999999994">
      <c r="B19" s="473"/>
      <c r="C19" s="385" t="s">
        <v>101</v>
      </c>
      <c r="D19" s="386" t="str">
        <f>'MEMBRE 1'!C5</f>
        <v>Instruction : Veuillez saisir le nom du membre dans la section Présentation de la cohorte</v>
      </c>
      <c r="E19" s="386" t="str">
        <f>'MEMBRE 2'!C5</f>
        <v>Instruction : Veuillez saisir le nom du membre dans la section Présentation de la cohorte</v>
      </c>
      <c r="F19" s="386" t="str">
        <f>'MEMBRE 3'!$C$5</f>
        <v>Instruction : Veuillez saisir le nom du membre dans la section Présentation de la cohorte</v>
      </c>
      <c r="G19" s="386" t="str">
        <f>'MEMBRE 4'!$C$5</f>
        <v>Instruction : Veuillez saisir le nom du membre dans la section Présentation de la cohorte</v>
      </c>
      <c r="H19" s="386" t="str">
        <f>'MEMBRE 5'!$C$5</f>
        <v xml:space="preserve">Instruction : Veuillez saisir le nom du membre dans la section Présentation de la cohorte </v>
      </c>
      <c r="I19" s="386" t="str">
        <f>'MEMBRE 6'!$C$5</f>
        <v xml:space="preserve">Instruction : Veuillez saisir le nom du membre  dans la section Présentation de la cohorte </v>
      </c>
      <c r="J19" s="386" t="str">
        <f>'MEMBRE 7'!$C$5</f>
        <v>Instruction : Veuillez saisir le nom du membre dans la section Présentation de la cohorte</v>
      </c>
      <c r="K19" s="386" t="str">
        <f>'MEMBRE 8'!$C$5</f>
        <v>Instruction : Veuillez saisir le nom du membre dans la section Présentation de la cohorte</v>
      </c>
      <c r="L19" s="386" t="str">
        <f>'MEMBRE 9'!$C$5</f>
        <v>Instruction : Veuillez saisir le nom du membre dans la section Présentation de la cohorte</v>
      </c>
      <c r="M19" s="386" t="str">
        <f>'MEMBRE 10'!$C$5</f>
        <v>Instruction : Veuillez saisir le nom du membre dans la section Présentation de la cohorte</v>
      </c>
      <c r="N19" s="386" t="s">
        <v>102</v>
      </c>
      <c r="O19" s="386" t="s">
        <v>103</v>
      </c>
      <c r="P19" s="386" t="s">
        <v>104</v>
      </c>
      <c r="Q19" s="384"/>
      <c r="R19" s="383"/>
      <c r="S19" s="383"/>
    </row>
    <row r="20" spans="2:19" ht="39.950000000000003">
      <c r="B20" s="473"/>
      <c r="C20" s="387" t="s">
        <v>105</v>
      </c>
      <c r="D20" s="388">
        <f>SUM(D21:D26)</f>
        <v>0</v>
      </c>
      <c r="E20" s="388">
        <f t="shared" ref="E20:M20" si="0">SUM(E21:E26)</f>
        <v>0</v>
      </c>
      <c r="F20" s="388">
        <f>SUM(F21:F26)</f>
        <v>0</v>
      </c>
      <c r="G20" s="388">
        <f t="shared" si="0"/>
        <v>0</v>
      </c>
      <c r="H20" s="388">
        <f t="shared" si="0"/>
        <v>0</v>
      </c>
      <c r="I20" s="388">
        <f t="shared" si="0"/>
        <v>0</v>
      </c>
      <c r="J20" s="388">
        <f t="shared" si="0"/>
        <v>0</v>
      </c>
      <c r="K20" s="388">
        <f t="shared" si="0"/>
        <v>0</v>
      </c>
      <c r="L20" s="388">
        <f t="shared" si="0"/>
        <v>0</v>
      </c>
      <c r="M20" s="388">
        <f t="shared" si="0"/>
        <v>0</v>
      </c>
      <c r="N20" s="388">
        <f>SUM(N21:N26)</f>
        <v>0</v>
      </c>
      <c r="O20" s="388" t="e">
        <f>SUM('MEMBRE 1'!F14+'MEMBRE 2'!F14+'MEMBRE 3'!F14+'MEMBRE 4'!F14+'MEMBRE 5'!F14+'MEMBRE 6'!F14+'MEMBRE 7'!F14+'MEMBRE 8'!F14+'MEMBRE 9'!F14+'MEMBRE 10'!F14)</f>
        <v>#VALUE!</v>
      </c>
      <c r="P20" s="224" t="e">
        <f>O20/$N$35</f>
        <v>#VALUE!</v>
      </c>
      <c r="Q20" s="384"/>
      <c r="R20" s="383"/>
      <c r="S20" s="383"/>
    </row>
    <row r="21" spans="2:19" ht="36.950000000000003" customHeight="1">
      <c r="B21" s="473"/>
      <c r="C21" s="389" t="s">
        <v>106</v>
      </c>
      <c r="D21" s="390">
        <f>'MEMBRE 1'!D15</f>
        <v>0</v>
      </c>
      <c r="E21" s="390">
        <f>'MEMBRE 2'!D15</f>
        <v>0</v>
      </c>
      <c r="F21" s="390">
        <f>'MEMBRE 3'!D15</f>
        <v>0</v>
      </c>
      <c r="G21" s="390">
        <f>'MEMBRE 4'!D15</f>
        <v>0</v>
      </c>
      <c r="H21" s="390">
        <f>'MEMBRE 5'!D15</f>
        <v>0</v>
      </c>
      <c r="I21" s="390">
        <f>'MEMBRE 6'!D15</f>
        <v>0</v>
      </c>
      <c r="J21" s="390">
        <f>'MEMBRE 7'!D15</f>
        <v>0</v>
      </c>
      <c r="K21" s="391">
        <f>'MEMBRE 8'!D15</f>
        <v>0</v>
      </c>
      <c r="L21" s="390">
        <f>'MEMBRE 9'!D15</f>
        <v>0</v>
      </c>
      <c r="M21" s="390">
        <f>'MEMBRE 10'!D15</f>
        <v>0</v>
      </c>
      <c r="N21" s="392">
        <f t="shared" ref="N21:N26" si="1">SUM(D21:M21)</f>
        <v>0</v>
      </c>
      <c r="O21" s="392">
        <f>SUM('MEMBRE 1'!F15+'MEMBRE 2'!F15+'MEMBRE 3'!F15+'MEMBRE 4'!F15+'MEMBRE 5'!F15+'MEMBRE 6'!F15+'MEMBRE 7'!F15+'MEMBRE 8'!F15+'MEMBRE 9'!F15+'MEMBRE 10'!F15)</f>
        <v>0</v>
      </c>
      <c r="P21" s="223" t="e">
        <f>O21/$N$35</f>
        <v>#DIV/0!</v>
      </c>
      <c r="Q21" s="384"/>
      <c r="R21" s="383"/>
      <c r="S21" s="383"/>
    </row>
    <row r="22" spans="2:19" ht="44.1">
      <c r="B22" s="473"/>
      <c r="C22" s="393" t="s">
        <v>107</v>
      </c>
      <c r="D22" s="390">
        <f>'MEMBRE 1'!D16</f>
        <v>0</v>
      </c>
      <c r="E22" s="390">
        <f>'MEMBRE 2'!D16</f>
        <v>0</v>
      </c>
      <c r="F22" s="390">
        <f>'MEMBRE 3'!D16</f>
        <v>0</v>
      </c>
      <c r="G22" s="390">
        <f>'MEMBRE 4'!D16</f>
        <v>0</v>
      </c>
      <c r="H22" s="390">
        <f>'MEMBRE 5'!D16</f>
        <v>0</v>
      </c>
      <c r="I22" s="390">
        <f>'MEMBRE 6'!D16</f>
        <v>0</v>
      </c>
      <c r="J22" s="390">
        <f>'MEMBRE 7'!D16</f>
        <v>0</v>
      </c>
      <c r="K22" s="391">
        <f>'MEMBRE 8'!D16</f>
        <v>0</v>
      </c>
      <c r="L22" s="390">
        <f>'MEMBRE 9'!D16</f>
        <v>0</v>
      </c>
      <c r="M22" s="390">
        <f>'MEMBRE 10'!D16</f>
        <v>0</v>
      </c>
      <c r="N22" s="392">
        <f t="shared" si="1"/>
        <v>0</v>
      </c>
      <c r="O22" s="392">
        <f>SUM('MEMBRE 1'!F16+'MEMBRE 2'!F16+'MEMBRE 3'!F16+'MEMBRE 4'!F16+'MEMBRE 5'!F16+'MEMBRE 6'!F16+'MEMBRE 7'!F16+'MEMBRE 8'!F16+'MEMBRE 9'!F16+'MEMBRE 10'!F16)</f>
        <v>0</v>
      </c>
      <c r="P22" s="223" t="e">
        <f t="shared" ref="P22:P26" si="2">O22/$N$35</f>
        <v>#DIV/0!</v>
      </c>
      <c r="Q22" s="384"/>
      <c r="R22" s="383"/>
      <c r="S22" s="383"/>
    </row>
    <row r="23" spans="2:19" ht="45">
      <c r="B23" s="473"/>
      <c r="C23" s="334" t="s">
        <v>108</v>
      </c>
      <c r="D23" s="390">
        <f>'MEMBRE 1'!D17</f>
        <v>0</v>
      </c>
      <c r="E23" s="390">
        <f>'MEMBRE 2'!D17</f>
        <v>0</v>
      </c>
      <c r="F23" s="390">
        <f>'MEMBRE 3'!D17</f>
        <v>0</v>
      </c>
      <c r="G23" s="390">
        <f>'MEMBRE 4'!D17</f>
        <v>0</v>
      </c>
      <c r="H23" s="390">
        <f>'MEMBRE 5'!D17</f>
        <v>0</v>
      </c>
      <c r="I23" s="390">
        <f>'MEMBRE 6'!D17</f>
        <v>0</v>
      </c>
      <c r="J23" s="390">
        <f>'MEMBRE 7'!D17</f>
        <v>0</v>
      </c>
      <c r="K23" s="391">
        <f>'MEMBRE 8'!D17</f>
        <v>0</v>
      </c>
      <c r="L23" s="390">
        <f>'MEMBRE 9'!D17</f>
        <v>0</v>
      </c>
      <c r="M23" s="390">
        <f>'MEMBRE 10'!D17</f>
        <v>0</v>
      </c>
      <c r="N23" s="392">
        <f t="shared" si="1"/>
        <v>0</v>
      </c>
      <c r="O23" s="392">
        <f>SUM('MEMBRE 1'!F17+'MEMBRE 2'!F17+'MEMBRE 3'!F17+'MEMBRE 4'!F17+'MEMBRE 5'!F17+'MEMBRE 6'!F17+'MEMBRE 7'!F17+'MEMBRE 8'!F17+'MEMBRE 9'!F17+'MEMBRE 10'!F17)</f>
        <v>0</v>
      </c>
      <c r="P23" s="223" t="e">
        <f t="shared" si="2"/>
        <v>#DIV/0!</v>
      </c>
      <c r="Q23" s="384"/>
      <c r="R23" s="383"/>
      <c r="S23" s="383"/>
    </row>
    <row r="24" spans="2:19" ht="45">
      <c r="B24" s="473"/>
      <c r="C24" s="334" t="s">
        <v>109</v>
      </c>
      <c r="D24" s="390">
        <f>'MEMBRE 1'!D18</f>
        <v>0</v>
      </c>
      <c r="E24" s="390">
        <f>'MEMBRE 2'!D18</f>
        <v>0</v>
      </c>
      <c r="F24" s="390">
        <f>'MEMBRE 3'!D18</f>
        <v>0</v>
      </c>
      <c r="G24" s="390">
        <f>'MEMBRE 4'!D18</f>
        <v>0</v>
      </c>
      <c r="H24" s="390">
        <f>'MEMBRE 5'!D18</f>
        <v>0</v>
      </c>
      <c r="I24" s="390">
        <f>'MEMBRE 6'!D18</f>
        <v>0</v>
      </c>
      <c r="J24" s="390">
        <f>'MEMBRE 7'!D18</f>
        <v>0</v>
      </c>
      <c r="K24" s="391">
        <f>'MEMBRE 8'!D18</f>
        <v>0</v>
      </c>
      <c r="L24" s="390">
        <f>'MEMBRE 9'!D18</f>
        <v>0</v>
      </c>
      <c r="M24" s="390">
        <f>'MEMBRE 10'!D18</f>
        <v>0</v>
      </c>
      <c r="N24" s="392">
        <f t="shared" si="1"/>
        <v>0</v>
      </c>
      <c r="O24" s="392">
        <f>SUM('MEMBRE 1'!F18+'MEMBRE 2'!F18+'MEMBRE 3'!F18+'MEMBRE 4'!F18+'MEMBRE 5'!F18+'MEMBRE 6'!F18+'MEMBRE 7'!F18+'MEMBRE 8'!F18+'MEMBRE 9'!F18+'MEMBRE 10'!F18)</f>
        <v>0</v>
      </c>
      <c r="P24" s="223" t="e">
        <f t="shared" si="2"/>
        <v>#DIV/0!</v>
      </c>
      <c r="Q24" s="384"/>
      <c r="R24" s="383"/>
      <c r="S24" s="383"/>
    </row>
    <row r="25" spans="2:19" ht="45">
      <c r="B25" s="473"/>
      <c r="C25" s="334" t="s">
        <v>110</v>
      </c>
      <c r="D25" s="390">
        <f>'MEMBRE 1'!D19</f>
        <v>0</v>
      </c>
      <c r="E25" s="390">
        <f>'MEMBRE 2'!D19</f>
        <v>0</v>
      </c>
      <c r="F25" s="390">
        <f>'MEMBRE 3'!D19</f>
        <v>0</v>
      </c>
      <c r="G25" s="390">
        <f>'MEMBRE 4'!D19</f>
        <v>0</v>
      </c>
      <c r="H25" s="390">
        <f>'MEMBRE 5'!D19</f>
        <v>0</v>
      </c>
      <c r="I25" s="390">
        <f>'MEMBRE 6'!D19</f>
        <v>0</v>
      </c>
      <c r="J25" s="390">
        <f>'MEMBRE 7'!D19</f>
        <v>0</v>
      </c>
      <c r="K25" s="391">
        <f>'MEMBRE 8'!D19</f>
        <v>0</v>
      </c>
      <c r="L25" s="390">
        <f>'MEMBRE 9'!D19</f>
        <v>0</v>
      </c>
      <c r="M25" s="390">
        <f>'MEMBRE 10'!D19</f>
        <v>0</v>
      </c>
      <c r="N25" s="392">
        <f t="shared" si="1"/>
        <v>0</v>
      </c>
      <c r="O25" s="392">
        <f>SUM('MEMBRE 1'!F19+'MEMBRE 2'!F19+'MEMBRE 3'!F19+'MEMBRE 4'!F19+'MEMBRE 5'!F19+'MEMBRE 6'!F19+'MEMBRE 7'!F19+'MEMBRE 8'!F19+'MEMBRE 9'!F19+'MEMBRE 10'!F19)</f>
        <v>0</v>
      </c>
      <c r="P25" s="223" t="e">
        <f t="shared" si="2"/>
        <v>#DIV/0!</v>
      </c>
      <c r="Q25" s="384"/>
      <c r="R25" s="383"/>
      <c r="S25" s="383"/>
    </row>
    <row r="26" spans="2:19" ht="30">
      <c r="B26" s="473"/>
      <c r="C26" s="334" t="s">
        <v>111</v>
      </c>
      <c r="D26" s="390">
        <f>'MEMBRE 1'!D20</f>
        <v>0</v>
      </c>
      <c r="E26" s="390">
        <f>'MEMBRE 2'!D20</f>
        <v>0</v>
      </c>
      <c r="F26" s="390">
        <f>'MEMBRE 3'!D20</f>
        <v>0</v>
      </c>
      <c r="G26" s="390">
        <f>'MEMBRE 4'!D20</f>
        <v>0</v>
      </c>
      <c r="H26" s="390">
        <f>'MEMBRE 5'!D20</f>
        <v>0</v>
      </c>
      <c r="I26" s="390">
        <f>'MEMBRE 6'!D20</f>
        <v>0</v>
      </c>
      <c r="J26" s="390">
        <f>'MEMBRE 7'!D20</f>
        <v>0</v>
      </c>
      <c r="K26" s="391">
        <f>'MEMBRE 8'!D20</f>
        <v>0</v>
      </c>
      <c r="L26" s="390">
        <f>'MEMBRE 9'!D20</f>
        <v>0</v>
      </c>
      <c r="M26" s="390">
        <f>'MEMBRE 10'!D20</f>
        <v>0</v>
      </c>
      <c r="N26" s="392">
        <f t="shared" si="1"/>
        <v>0</v>
      </c>
      <c r="O26" s="392" t="e">
        <f>SUM('MEMBRE 1'!F20+'MEMBRE 2'!F20+'MEMBRE 3'!F20+'MEMBRE 4'!F20+'MEMBRE 5'!F20+'MEMBRE 6'!F20+'MEMBRE 7'!F20+'MEMBRE 8'!F20+'MEMBRE 9'!F20+'MEMBRE 10'!F20)</f>
        <v>#VALUE!</v>
      </c>
      <c r="P26" s="223" t="e">
        <f t="shared" si="2"/>
        <v>#VALUE!</v>
      </c>
      <c r="Q26" s="384"/>
      <c r="R26" s="383"/>
      <c r="S26" s="383"/>
    </row>
    <row r="27" spans="2:19" s="396" customFormat="1" ht="39.950000000000003">
      <c r="B27" s="473"/>
      <c r="C27" s="394" t="s">
        <v>112</v>
      </c>
      <c r="D27" s="388">
        <f>SUM(D28:D33)</f>
        <v>0</v>
      </c>
      <c r="E27" s="388">
        <f>SUM(E28:E33)</f>
        <v>0</v>
      </c>
      <c r="F27" s="388">
        <f>SUM(F28:F33)</f>
        <v>0</v>
      </c>
      <c r="G27" s="388">
        <f t="shared" ref="G27:M27" si="3">SUM(G28:G33)</f>
        <v>0</v>
      </c>
      <c r="H27" s="388">
        <f t="shared" si="3"/>
        <v>0</v>
      </c>
      <c r="I27" s="388">
        <f t="shared" si="3"/>
        <v>0</v>
      </c>
      <c r="J27" s="388">
        <f t="shared" si="3"/>
        <v>0</v>
      </c>
      <c r="K27" s="388">
        <f t="shared" si="3"/>
        <v>0</v>
      </c>
      <c r="L27" s="388">
        <f t="shared" si="3"/>
        <v>0</v>
      </c>
      <c r="M27" s="388">
        <f t="shared" si="3"/>
        <v>0</v>
      </c>
      <c r="N27" s="388">
        <f>SUM(N28:N33)</f>
        <v>0</v>
      </c>
      <c r="O27" s="388" t="e">
        <f>SUM('MEMBRE 1'!F21+'MEMBRE 2'!F21+'MEMBRE 3'!F21+'MEMBRE 4'!F21+'MEMBRE 5'!F21+'MEMBRE 6'!F21+'MEMBRE 7'!F21+'MEMBRE 8'!F21+'MEMBRE 9'!F21+'MEMBRE 10'!F21)</f>
        <v>#VALUE!</v>
      </c>
      <c r="P27" s="224" t="e">
        <f>O27/$N$35</f>
        <v>#VALUE!</v>
      </c>
      <c r="Q27" s="395"/>
    </row>
    <row r="28" spans="2:19" ht="27" customHeight="1">
      <c r="B28" s="473"/>
      <c r="C28" s="389" t="s">
        <v>106</v>
      </c>
      <c r="D28" s="390">
        <f>'MEMBRE 1'!D22</f>
        <v>0</v>
      </c>
      <c r="E28" s="390">
        <f>'MEMBRE 2'!D22</f>
        <v>0</v>
      </c>
      <c r="F28" s="390">
        <f>'MEMBRE 3'!D22</f>
        <v>0</v>
      </c>
      <c r="G28" s="391">
        <f>'MEMBRE 4'!D22</f>
        <v>0</v>
      </c>
      <c r="H28" s="390">
        <f>'MEMBRE 5'!D22</f>
        <v>0</v>
      </c>
      <c r="I28" s="390">
        <f>'MEMBRE 6'!D22</f>
        <v>0</v>
      </c>
      <c r="J28" s="390">
        <f>'MEMBRE 7'!D22</f>
        <v>0</v>
      </c>
      <c r="K28" s="390">
        <f>'MEMBRE 8'!D22</f>
        <v>0</v>
      </c>
      <c r="L28" s="390">
        <f>'MEMBRE 9'!D22</f>
        <v>0</v>
      </c>
      <c r="M28" s="390">
        <f>'MEMBRE 10'!D22</f>
        <v>0</v>
      </c>
      <c r="N28" s="392">
        <f t="shared" ref="N28:N34" si="4">SUM(D28:M28)</f>
        <v>0</v>
      </c>
      <c r="O28" s="392">
        <f>SUM('MEMBRE 1'!F22+'MEMBRE 2'!F22+'MEMBRE 3'!F22+'MEMBRE 4'!F22+'MEMBRE 5'!F22+'MEMBRE 6'!F22+'MEMBRE 7'!F22+'MEMBRE 8'!F22+'MEMBRE 9'!F22+'MEMBRE 10'!F22)</f>
        <v>0</v>
      </c>
      <c r="P28" s="223" t="e">
        <f>O28/$N$35</f>
        <v>#DIV/0!</v>
      </c>
      <c r="Q28" s="384"/>
      <c r="R28" s="383"/>
      <c r="S28" s="383"/>
    </row>
    <row r="29" spans="2:19" ht="44.1">
      <c r="B29" s="473"/>
      <c r="C29" s="393" t="s">
        <v>107</v>
      </c>
      <c r="D29" s="390">
        <f>'MEMBRE 1'!D23</f>
        <v>0</v>
      </c>
      <c r="E29" s="390">
        <f>'MEMBRE 2'!D23</f>
        <v>0</v>
      </c>
      <c r="F29" s="390">
        <f>'MEMBRE 3'!D23</f>
        <v>0</v>
      </c>
      <c r="G29" s="391">
        <f>'MEMBRE 4'!D23</f>
        <v>0</v>
      </c>
      <c r="H29" s="390">
        <f>'MEMBRE 5'!D23</f>
        <v>0</v>
      </c>
      <c r="I29" s="390">
        <f>'MEMBRE 6'!D23</f>
        <v>0</v>
      </c>
      <c r="J29" s="390">
        <f>'MEMBRE 7'!D23</f>
        <v>0</v>
      </c>
      <c r="K29" s="390">
        <f>'MEMBRE 8'!D23</f>
        <v>0</v>
      </c>
      <c r="L29" s="390">
        <f>'MEMBRE 9'!D23</f>
        <v>0</v>
      </c>
      <c r="M29" s="390">
        <f>'MEMBRE 10'!D23</f>
        <v>0</v>
      </c>
      <c r="N29" s="392">
        <f t="shared" si="4"/>
        <v>0</v>
      </c>
      <c r="O29" s="392">
        <f>SUM('MEMBRE 1'!F23+'MEMBRE 2'!F23+'MEMBRE 3'!F23+'MEMBRE 4'!F23+'MEMBRE 5'!F23+'MEMBRE 6'!F23+'MEMBRE 7'!F23+'MEMBRE 8'!F23+'MEMBRE 9'!F23+'MEMBRE 10'!F23)</f>
        <v>0</v>
      </c>
      <c r="P29" s="223" t="e">
        <f t="shared" ref="P29:P33" si="5">O29/$N$35</f>
        <v>#DIV/0!</v>
      </c>
      <c r="Q29" s="384"/>
      <c r="R29" s="383"/>
      <c r="S29" s="383"/>
    </row>
    <row r="30" spans="2:19" ht="45">
      <c r="B30" s="473"/>
      <c r="C30" s="334" t="s">
        <v>108</v>
      </c>
      <c r="D30" s="390">
        <f>'MEMBRE 1'!D24</f>
        <v>0</v>
      </c>
      <c r="E30" s="390">
        <f>'MEMBRE 2'!D24</f>
        <v>0</v>
      </c>
      <c r="F30" s="390">
        <f>'MEMBRE 3'!D24</f>
        <v>0</v>
      </c>
      <c r="G30" s="391">
        <f>'MEMBRE 4'!D24</f>
        <v>0</v>
      </c>
      <c r="H30" s="390">
        <f>'MEMBRE 5'!D24</f>
        <v>0</v>
      </c>
      <c r="I30" s="390">
        <f>'MEMBRE 6'!D24</f>
        <v>0</v>
      </c>
      <c r="J30" s="390">
        <f>'MEMBRE 7'!D24</f>
        <v>0</v>
      </c>
      <c r="K30" s="390">
        <f>'MEMBRE 8'!D24</f>
        <v>0</v>
      </c>
      <c r="L30" s="390">
        <f>'MEMBRE 9'!D24</f>
        <v>0</v>
      </c>
      <c r="M30" s="390">
        <f>'MEMBRE 10'!D24</f>
        <v>0</v>
      </c>
      <c r="N30" s="392">
        <f t="shared" si="4"/>
        <v>0</v>
      </c>
      <c r="O30" s="392">
        <f>SUM('MEMBRE 1'!F24+'MEMBRE 2'!F24+'MEMBRE 3'!F24+'MEMBRE 4'!F24+'MEMBRE 5'!F24+'MEMBRE 6'!F24+'MEMBRE 7'!F24+'MEMBRE 8'!F24+'MEMBRE 9'!F24+'MEMBRE 10'!F24)</f>
        <v>0</v>
      </c>
      <c r="P30" s="223" t="e">
        <f t="shared" si="5"/>
        <v>#DIV/0!</v>
      </c>
      <c r="Q30" s="384"/>
      <c r="R30" s="383"/>
      <c r="S30" s="383"/>
    </row>
    <row r="31" spans="2:19" ht="45">
      <c r="B31" s="473"/>
      <c r="C31" s="334" t="s">
        <v>109</v>
      </c>
      <c r="D31" s="390">
        <f>'MEMBRE 1'!D25</f>
        <v>0</v>
      </c>
      <c r="E31" s="390">
        <f>'MEMBRE 2'!D25</f>
        <v>0</v>
      </c>
      <c r="F31" s="390">
        <f>'MEMBRE 3'!D25</f>
        <v>0</v>
      </c>
      <c r="G31" s="391">
        <f>'MEMBRE 4'!D25</f>
        <v>0</v>
      </c>
      <c r="H31" s="390">
        <f>'MEMBRE 5'!D25</f>
        <v>0</v>
      </c>
      <c r="I31" s="390">
        <f>'MEMBRE 6'!D25</f>
        <v>0</v>
      </c>
      <c r="J31" s="390">
        <f>'MEMBRE 7'!D25</f>
        <v>0</v>
      </c>
      <c r="K31" s="390">
        <f>'MEMBRE 8'!D25</f>
        <v>0</v>
      </c>
      <c r="L31" s="390">
        <f>'MEMBRE 9'!D25</f>
        <v>0</v>
      </c>
      <c r="M31" s="390">
        <f>'MEMBRE 10'!D25</f>
        <v>0</v>
      </c>
      <c r="N31" s="392">
        <f t="shared" si="4"/>
        <v>0</v>
      </c>
      <c r="O31" s="392">
        <f>SUM('MEMBRE 1'!F25+'MEMBRE 2'!F25+'MEMBRE 3'!F25+'MEMBRE 4'!F25+'MEMBRE 5'!F25+'MEMBRE 6'!F25+'MEMBRE 7'!F25+'MEMBRE 8'!F25+'MEMBRE 9'!F25+'MEMBRE 10'!F25)</f>
        <v>0</v>
      </c>
      <c r="P31" s="223" t="e">
        <f t="shared" si="5"/>
        <v>#DIV/0!</v>
      </c>
      <c r="Q31" s="384"/>
      <c r="R31" s="383"/>
      <c r="S31" s="383"/>
    </row>
    <row r="32" spans="2:19" ht="45">
      <c r="B32" s="473"/>
      <c r="C32" s="334" t="s">
        <v>110</v>
      </c>
      <c r="D32" s="390">
        <f>'MEMBRE 1'!D26</f>
        <v>0</v>
      </c>
      <c r="E32" s="390">
        <f>'MEMBRE 2'!D26</f>
        <v>0</v>
      </c>
      <c r="F32" s="390">
        <f>'MEMBRE 3'!D26</f>
        <v>0</v>
      </c>
      <c r="G32" s="391">
        <f>'MEMBRE 4'!D26</f>
        <v>0</v>
      </c>
      <c r="H32" s="390">
        <f>'MEMBRE 5'!D26</f>
        <v>0</v>
      </c>
      <c r="I32" s="390">
        <f>'MEMBRE 6'!D26</f>
        <v>0</v>
      </c>
      <c r="J32" s="390">
        <f>'MEMBRE 7'!D26</f>
        <v>0</v>
      </c>
      <c r="K32" s="390">
        <f>'MEMBRE 8'!D26</f>
        <v>0</v>
      </c>
      <c r="L32" s="390">
        <f>'MEMBRE 9'!D26</f>
        <v>0</v>
      </c>
      <c r="M32" s="390">
        <f>'MEMBRE 10'!D26</f>
        <v>0</v>
      </c>
      <c r="N32" s="392">
        <f t="shared" si="4"/>
        <v>0</v>
      </c>
      <c r="O32" s="392">
        <f>SUM('MEMBRE 1'!F26+'MEMBRE 2'!F26+'MEMBRE 3'!F26+'MEMBRE 4'!F26+'MEMBRE 5'!F26+'MEMBRE 6'!F26+'MEMBRE 7'!F26+'MEMBRE 8'!F26+'MEMBRE 9'!F26+'MEMBRE 10'!F26)</f>
        <v>0</v>
      </c>
      <c r="P32" s="223" t="e">
        <f t="shared" si="5"/>
        <v>#DIV/0!</v>
      </c>
      <c r="Q32" s="384"/>
      <c r="R32" s="383"/>
      <c r="S32" s="383"/>
    </row>
    <row r="33" spans="2:19" ht="30">
      <c r="B33" s="473"/>
      <c r="C33" s="334" t="s">
        <v>111</v>
      </c>
      <c r="D33" s="390">
        <f>'MEMBRE 1'!D27</f>
        <v>0</v>
      </c>
      <c r="E33" s="390">
        <f>'MEMBRE 2'!D27</f>
        <v>0</v>
      </c>
      <c r="F33" s="390">
        <f>'MEMBRE 3'!D27</f>
        <v>0</v>
      </c>
      <c r="G33" s="391">
        <f>'MEMBRE 4'!D27</f>
        <v>0</v>
      </c>
      <c r="H33" s="390">
        <f>'MEMBRE 5'!D27</f>
        <v>0</v>
      </c>
      <c r="I33" s="390">
        <f>'MEMBRE 6'!D27</f>
        <v>0</v>
      </c>
      <c r="J33" s="390">
        <f>'MEMBRE 7'!D27</f>
        <v>0</v>
      </c>
      <c r="K33" s="390">
        <f>'MEMBRE 8'!D27</f>
        <v>0</v>
      </c>
      <c r="L33" s="390">
        <f>'MEMBRE 9'!D27</f>
        <v>0</v>
      </c>
      <c r="M33" s="390">
        <f>'MEMBRE 10'!D27</f>
        <v>0</v>
      </c>
      <c r="N33" s="392">
        <f t="shared" si="4"/>
        <v>0</v>
      </c>
      <c r="O33" s="392" t="e">
        <f>SUM('MEMBRE 1'!F27+'MEMBRE 2'!F27+'MEMBRE 3'!F27+'MEMBRE 4'!F27+'MEMBRE 5'!F27+'MEMBRE 6'!F27+'MEMBRE 7'!F27+'MEMBRE 8'!F27+'MEMBRE 9'!F27+'MEMBRE 10'!F27)</f>
        <v>#VALUE!</v>
      </c>
      <c r="P33" s="223" t="e">
        <f t="shared" si="5"/>
        <v>#VALUE!</v>
      </c>
      <c r="Q33" s="384"/>
      <c r="R33" s="383"/>
      <c r="S33" s="383"/>
    </row>
    <row r="34" spans="2:19" ht="66" customHeight="1">
      <c r="B34" s="473"/>
      <c r="C34" s="397" t="s">
        <v>113</v>
      </c>
      <c r="D34" s="390">
        <f>'MEMBRE 1'!D29</f>
        <v>0</v>
      </c>
      <c r="E34" s="390">
        <f>'MEMBRE 2'!D29</f>
        <v>0</v>
      </c>
      <c r="F34" s="390">
        <f>'MEMBRE 3'!D29</f>
        <v>0</v>
      </c>
      <c r="G34" s="390">
        <f>'MEMBRE 4'!D29</f>
        <v>0</v>
      </c>
      <c r="H34" s="390">
        <f>'MEMBRE 5'!D29</f>
        <v>0</v>
      </c>
      <c r="I34" s="390">
        <f>'MEMBRE 6'!D29</f>
        <v>0</v>
      </c>
      <c r="J34" s="390">
        <f>'MEMBRE 7'!D29</f>
        <v>0</v>
      </c>
      <c r="K34" s="390">
        <f>'MEMBRE 8'!D29</f>
        <v>0</v>
      </c>
      <c r="L34" s="390">
        <f>'MEMBRE 9'!D29</f>
        <v>0</v>
      </c>
      <c r="M34" s="390">
        <f>'MEMBRE 10'!D29</f>
        <v>0</v>
      </c>
      <c r="N34" s="392">
        <f t="shared" si="4"/>
        <v>0</v>
      </c>
      <c r="O34" s="392" t="e">
        <f>SUM('MEMBRE 1'!F29+'MEMBRE 2'!F29+'MEMBRE 3'!F29+'MEMBRE 4'!F29+'MEMBRE 5'!F29+'MEMBRE 6'!F29+'MEMBRE 7'!F29+'MEMBRE 8'!F29+'MEMBRE 9'!F29+'MEMBRE 10'!F29)</f>
        <v>#VALUE!</v>
      </c>
      <c r="P34" s="221" t="e">
        <f>O34/$N$35</f>
        <v>#VALUE!</v>
      </c>
      <c r="Q34" s="384"/>
      <c r="R34" s="383"/>
      <c r="S34" s="383"/>
    </row>
    <row r="35" spans="2:19" ht="74.099999999999994" customHeight="1">
      <c r="B35" s="473"/>
      <c r="C35" s="387" t="s">
        <v>114</v>
      </c>
      <c r="D35" s="398">
        <f>SUM(D20+D27+D34)</f>
        <v>0</v>
      </c>
      <c r="E35" s="398">
        <f>SUM(E20+E27+E34)</f>
        <v>0</v>
      </c>
      <c r="F35" s="398">
        <f>IF($F$9&gt;=3,SUM(F20+F27+F34),0)</f>
        <v>0</v>
      </c>
      <c r="G35" s="398">
        <f>IF($F$9&gt;=4,SUM(G20+G27+G34),0)</f>
        <v>0</v>
      </c>
      <c r="H35" s="398">
        <f>IF($F$9&gt;=5,SUM(H20+H27+H34),0)</f>
        <v>0</v>
      </c>
      <c r="I35" s="398">
        <f>IF($F$9&gt;=6,SUM(I20+I27+I34),0)</f>
        <v>0</v>
      </c>
      <c r="J35" s="398">
        <f>IF($F$9&gt;=7,SUM(J20+J27+J34),0)</f>
        <v>0</v>
      </c>
      <c r="K35" s="398">
        <f>IF($F$9&gt;=8,SUM(K20+K27+K34),0)</f>
        <v>0</v>
      </c>
      <c r="L35" s="398">
        <f>IF($F$9&gt;=9,SUM(L20+L27+L34),0)</f>
        <v>0</v>
      </c>
      <c r="M35" s="398">
        <f>IF($F$9&gt;=10,SUM(M20+M27+M34),0)</f>
        <v>0</v>
      </c>
      <c r="N35" s="399">
        <f>IF(SUM(D35:M35)=SUM(N20,N27,N34),SUM(D35:M35),"ERREUR !")</f>
        <v>0</v>
      </c>
      <c r="O35" s="400" t="e">
        <f>SUM(O34+O27+O20)</f>
        <v>#VALUE!</v>
      </c>
      <c r="P35" s="401" t="e">
        <f>O35/$N$35</f>
        <v>#VALUE!</v>
      </c>
      <c r="Q35" s="384"/>
      <c r="R35" s="458" t="e">
        <f>IF((O35-O34)&gt;700000,"ERREUR ! La subvention (hors frais de coordination) ne doit pas dépasser 700 000 $. Veuillez réajuster vos calculs","")</f>
        <v>#VALUE!</v>
      </c>
      <c r="S35" s="459"/>
    </row>
    <row r="36" spans="2:19" ht="33" customHeight="1">
      <c r="B36" s="473"/>
      <c r="C36" s="474" t="s">
        <v>115</v>
      </c>
      <c r="D36" s="474"/>
      <c r="E36" s="474"/>
      <c r="F36" s="474"/>
      <c r="G36" s="474"/>
      <c r="H36" s="474"/>
      <c r="I36" s="474"/>
      <c r="J36" s="474"/>
      <c r="K36" s="474"/>
      <c r="L36" s="474"/>
      <c r="M36" s="474"/>
      <c r="N36" s="474"/>
      <c r="O36" s="474"/>
      <c r="P36" s="474"/>
      <c r="Q36" s="384"/>
      <c r="R36" s="383"/>
      <c r="S36" s="383"/>
    </row>
    <row r="37" spans="2:19" ht="99" customHeight="1">
      <c r="B37" s="473"/>
      <c r="C37" s="402" t="s">
        <v>116</v>
      </c>
      <c r="D37" s="403" t="str">
        <f t="shared" ref="D37:M37" si="6">D19</f>
        <v>Instruction : Veuillez saisir le nom du membre dans la section Présentation de la cohorte</v>
      </c>
      <c r="E37" s="403" t="str">
        <f t="shared" si="6"/>
        <v>Instruction : Veuillez saisir le nom du membre dans la section Présentation de la cohorte</v>
      </c>
      <c r="F37" s="403" t="str">
        <f t="shared" si="6"/>
        <v>Instruction : Veuillez saisir le nom du membre dans la section Présentation de la cohorte</v>
      </c>
      <c r="G37" s="403" t="str">
        <f t="shared" si="6"/>
        <v>Instruction : Veuillez saisir le nom du membre dans la section Présentation de la cohorte</v>
      </c>
      <c r="H37" s="403" t="str">
        <f t="shared" si="6"/>
        <v xml:space="preserve">Instruction : Veuillez saisir le nom du membre dans la section Présentation de la cohorte </v>
      </c>
      <c r="I37" s="403" t="str">
        <f t="shared" si="6"/>
        <v xml:space="preserve">Instruction : Veuillez saisir le nom du membre  dans la section Présentation de la cohorte </v>
      </c>
      <c r="J37" s="403" t="str">
        <f t="shared" si="6"/>
        <v>Instruction : Veuillez saisir le nom du membre dans la section Présentation de la cohorte</v>
      </c>
      <c r="K37" s="403" t="str">
        <f t="shared" si="6"/>
        <v>Instruction : Veuillez saisir le nom du membre dans la section Présentation de la cohorte</v>
      </c>
      <c r="L37" s="403" t="str">
        <f t="shared" si="6"/>
        <v>Instruction : Veuillez saisir le nom du membre dans la section Présentation de la cohorte</v>
      </c>
      <c r="M37" s="403" t="str">
        <f t="shared" si="6"/>
        <v>Instruction : Veuillez saisir le nom du membre dans la section Présentation de la cohorte</v>
      </c>
      <c r="N37" s="403" t="s">
        <v>117</v>
      </c>
      <c r="O37" s="404"/>
      <c r="P37" s="403" t="s">
        <v>56</v>
      </c>
      <c r="Q37" s="384"/>
      <c r="R37" s="383"/>
      <c r="S37" s="383"/>
    </row>
    <row r="38" spans="2:19" ht="72" customHeight="1">
      <c r="B38" s="473"/>
      <c r="C38" s="405" t="s">
        <v>118</v>
      </c>
      <c r="D38" s="406" t="e">
        <f>'MEMBRE 1'!F28</f>
        <v>#VALUE!</v>
      </c>
      <c r="E38" s="406" t="e">
        <f>'MEMBRE 2'!F28</f>
        <v>#VALUE!</v>
      </c>
      <c r="F38" s="406" t="e">
        <f>'MEMBRE 3'!F28</f>
        <v>#VALUE!</v>
      </c>
      <c r="G38" s="406" t="e">
        <f>'MEMBRE 4'!F28</f>
        <v>#VALUE!</v>
      </c>
      <c r="H38" s="406" t="e">
        <f>'MEMBRE 5'!F28</f>
        <v>#VALUE!</v>
      </c>
      <c r="I38" s="406" t="e">
        <f>'MEMBRE 6'!F28</f>
        <v>#VALUE!</v>
      </c>
      <c r="J38" s="406" t="e">
        <f>'MEMBRE 7'!F28</f>
        <v>#VALUE!</v>
      </c>
      <c r="K38" s="406" t="e">
        <f>'MEMBRE 8'!F28</f>
        <v>#VALUE!</v>
      </c>
      <c r="L38" s="406" t="e">
        <f>'MEMBRE 9'!F28</f>
        <v>#VALUE!</v>
      </c>
      <c r="M38" s="406" t="e">
        <f>'MEMBRE 10'!F28</f>
        <v>#VALUE!</v>
      </c>
      <c r="N38" s="407" t="e">
        <f>SUM(D38:M38)</f>
        <v>#VALUE!</v>
      </c>
      <c r="O38" s="408"/>
      <c r="P38" s="409" t="e">
        <f>N38/$N$46</f>
        <v>#VALUE!</v>
      </c>
      <c r="Q38" s="384"/>
      <c r="R38" s="458" t="e">
        <f>IF(N38&gt;700000,"ERREUR ! La subvention (hors frais de coordination) ne doit pas dépasser 700 000 $. Veuillez réajuster vos calculs"," ")</f>
        <v>#VALUE!</v>
      </c>
      <c r="S38" s="458"/>
    </row>
    <row r="39" spans="2:19" ht="59.1" customHeight="1">
      <c r="B39" s="473"/>
      <c r="C39" s="405" t="s">
        <v>119</v>
      </c>
      <c r="D39" s="406" t="e">
        <f>'MEMBRE 1'!F29</f>
        <v>#VALUE!</v>
      </c>
      <c r="E39" s="406" t="e">
        <f>'MEMBRE 2'!F29</f>
        <v>#VALUE!</v>
      </c>
      <c r="F39" s="406" t="e">
        <f>'MEMBRE 3'!F29</f>
        <v>#VALUE!</v>
      </c>
      <c r="G39" s="406" t="e">
        <f>'MEMBRE 4'!F29</f>
        <v>#VALUE!</v>
      </c>
      <c r="H39" s="406" t="e">
        <f>'MEMBRE 5'!F29</f>
        <v>#VALUE!</v>
      </c>
      <c r="I39" s="406" t="e">
        <f>'MEMBRE 6'!F29</f>
        <v>#VALUE!</v>
      </c>
      <c r="J39" s="406" t="e">
        <f>'MEMBRE 7'!F29</f>
        <v>#VALUE!</v>
      </c>
      <c r="K39" s="406" t="e">
        <f>'MEMBRE 8'!F29</f>
        <v>#VALUE!</v>
      </c>
      <c r="L39" s="406" t="e">
        <f>'MEMBRE 9'!F29</f>
        <v>#VALUE!</v>
      </c>
      <c r="M39" s="406" t="e">
        <f>'MEMBRE 10'!F29</f>
        <v>#VALUE!</v>
      </c>
      <c r="N39" s="407" t="e">
        <f>SUM(D39:M39)</f>
        <v>#VALUE!</v>
      </c>
      <c r="O39" s="408"/>
      <c r="P39" s="409" t="e">
        <f t="shared" ref="P39:P46" si="7">N39/$N$46</f>
        <v>#VALUE!</v>
      </c>
      <c r="Q39" s="384"/>
      <c r="R39" s="383"/>
      <c r="S39" s="383"/>
    </row>
    <row r="40" spans="2:19" ht="60" customHeight="1">
      <c r="B40" s="473"/>
      <c r="C40" s="410" t="s">
        <v>120</v>
      </c>
      <c r="D40" s="219" t="e">
        <f>SUM(D38+D39)</f>
        <v>#VALUE!</v>
      </c>
      <c r="E40" s="219" t="e">
        <f t="shared" ref="E40:I40" si="8">SUM(E38+E39)</f>
        <v>#VALUE!</v>
      </c>
      <c r="F40" s="219" t="e">
        <f t="shared" si="8"/>
        <v>#VALUE!</v>
      </c>
      <c r="G40" s="219" t="e">
        <f t="shared" si="8"/>
        <v>#VALUE!</v>
      </c>
      <c r="H40" s="219" t="e">
        <f t="shared" si="8"/>
        <v>#VALUE!</v>
      </c>
      <c r="I40" s="219" t="e">
        <f t="shared" si="8"/>
        <v>#VALUE!</v>
      </c>
      <c r="J40" s="219" t="e">
        <f>SUM(J38+J39)</f>
        <v>#VALUE!</v>
      </c>
      <c r="K40" s="219" t="e">
        <f>SUM(K38+K39)</f>
        <v>#VALUE!</v>
      </c>
      <c r="L40" s="219" t="e">
        <f>SUM(L38+L39)</f>
        <v>#VALUE!</v>
      </c>
      <c r="M40" s="219" t="e">
        <f>SUM(M38+M39)</f>
        <v>#VALUE!</v>
      </c>
      <c r="N40" s="219" t="e">
        <f>SUM(N38+N39)</f>
        <v>#VALUE!</v>
      </c>
      <c r="O40" s="220" t="e">
        <f>IF(AND(O35=N40,N35&lt;=700000),"Le calcul de la subvention balance.","ERREUR CALCUL SUBVENTION !")</f>
        <v>#VALUE!</v>
      </c>
      <c r="P40" s="218" t="e">
        <f t="shared" si="7"/>
        <v>#VALUE!</v>
      </c>
      <c r="Q40" s="384"/>
      <c r="R40" s="383"/>
      <c r="S40" s="383"/>
    </row>
    <row r="41" spans="2:19" ht="39" customHeight="1">
      <c r="B41" s="473"/>
      <c r="C41" s="410" t="s">
        <v>121</v>
      </c>
      <c r="D41" s="411">
        <f>'MEMBRE 1'!L16+'MEMBRE 1'!L17</f>
        <v>0</v>
      </c>
      <c r="E41" s="411">
        <f>'MEMBRE 2'!L16+'MEMBRE 2'!L17</f>
        <v>0</v>
      </c>
      <c r="F41" s="411">
        <f>'MEMBRE 3'!L16+'MEMBRE 3'!L17</f>
        <v>0</v>
      </c>
      <c r="G41" s="411">
        <f>'MEMBRE 4'!L16+'MEMBRE 4'!L17</f>
        <v>0</v>
      </c>
      <c r="H41" s="411">
        <f>'MEMBRE 5'!L16+'MEMBRE 5'!L17</f>
        <v>0</v>
      </c>
      <c r="I41" s="411">
        <f>'MEMBRE 6'!L16+'MEMBRE 6'!L17</f>
        <v>0</v>
      </c>
      <c r="J41" s="411">
        <f>'MEMBRE 7'!L16+'MEMBRE 7'!L17</f>
        <v>0</v>
      </c>
      <c r="K41" s="411">
        <f>'MEMBRE 8'!L16+'MEMBRE 8'!L17</f>
        <v>0</v>
      </c>
      <c r="L41" s="411">
        <f>'MEMBRE 9'!L16+'MEMBRE 9'!L17</f>
        <v>0</v>
      </c>
      <c r="M41" s="411">
        <f>'MEMBRE 10'!L16+'MEMBRE 10'!L17</f>
        <v>0</v>
      </c>
      <c r="N41" s="412">
        <f>SUM(D41:M41)</f>
        <v>0</v>
      </c>
      <c r="O41" s="413"/>
      <c r="P41" s="401" t="e">
        <f t="shared" si="7"/>
        <v>#VALUE!</v>
      </c>
      <c r="Q41" s="384"/>
      <c r="R41" s="383"/>
      <c r="S41" s="383"/>
    </row>
    <row r="42" spans="2:19" ht="78" customHeight="1">
      <c r="B42" s="473"/>
      <c r="C42" s="414" t="s">
        <v>122</v>
      </c>
      <c r="D42" s="415" t="e">
        <f>D41+D40</f>
        <v>#VALUE!</v>
      </c>
      <c r="E42" s="415" t="e">
        <f t="shared" ref="E42:L42" si="9">E41+E40</f>
        <v>#VALUE!</v>
      </c>
      <c r="F42" s="415" t="e">
        <f t="shared" si="9"/>
        <v>#VALUE!</v>
      </c>
      <c r="G42" s="415" t="e">
        <f t="shared" si="9"/>
        <v>#VALUE!</v>
      </c>
      <c r="H42" s="415" t="e">
        <f t="shared" si="9"/>
        <v>#VALUE!</v>
      </c>
      <c r="I42" s="415" t="e">
        <f t="shared" si="9"/>
        <v>#VALUE!</v>
      </c>
      <c r="J42" s="415" t="e">
        <f t="shared" si="9"/>
        <v>#VALUE!</v>
      </c>
      <c r="K42" s="415" t="e">
        <f>K41+K40</f>
        <v>#VALUE!</v>
      </c>
      <c r="L42" s="415" t="e">
        <f t="shared" si="9"/>
        <v>#VALUE!</v>
      </c>
      <c r="M42" s="415" t="e">
        <f>M41+M40</f>
        <v>#VALUE!</v>
      </c>
      <c r="N42" s="415" t="e">
        <f>N41+N40</f>
        <v>#VALUE!</v>
      </c>
      <c r="O42" s="416"/>
      <c r="P42" s="417" t="e">
        <f t="shared" si="7"/>
        <v>#VALUE!</v>
      </c>
      <c r="Q42" s="384"/>
      <c r="R42" s="383"/>
      <c r="S42" s="383"/>
    </row>
    <row r="43" spans="2:19" ht="53.1" customHeight="1">
      <c r="B43" s="473"/>
      <c r="C43" s="418" t="s">
        <v>123</v>
      </c>
      <c r="D43" s="419">
        <f>'MEMBRE 1'!L20+'MEMBRE 1'!L21</f>
        <v>0</v>
      </c>
      <c r="E43" s="419">
        <f>'MEMBRE 2'!L20+'MEMBRE 2'!L21</f>
        <v>0</v>
      </c>
      <c r="F43" s="419">
        <f>'MEMBRE 3'!L20+'MEMBRE 3'!L21</f>
        <v>0</v>
      </c>
      <c r="G43" s="419">
        <f>'MEMBRE 4'!L20+'MEMBRE 4'!L21</f>
        <v>0</v>
      </c>
      <c r="H43" s="419">
        <f>'MEMBRE 5'!L20+'MEMBRE 5'!L21</f>
        <v>0</v>
      </c>
      <c r="I43" s="419">
        <f>'MEMBRE 6'!L20+'MEMBRE 6'!L21</f>
        <v>0</v>
      </c>
      <c r="J43" s="419">
        <f>'MEMBRE 7'!L21+'MEMBRE 7'!L20</f>
        <v>0</v>
      </c>
      <c r="K43" s="419">
        <f>'MEMBRE 8'!L21+'MEMBRE 8'!L20</f>
        <v>0</v>
      </c>
      <c r="L43" s="419">
        <f>'MEMBRE 9'!L20+'MEMBRE 9'!L21</f>
        <v>0</v>
      </c>
      <c r="M43" s="419">
        <f>'MEMBRE 10'!L20+'MEMBRE 10'!L21</f>
        <v>0</v>
      </c>
      <c r="N43" s="222">
        <f>SUM(D43:M43)</f>
        <v>0</v>
      </c>
      <c r="O43" s="217"/>
      <c r="P43" s="221" t="e">
        <f t="shared" si="7"/>
        <v>#VALUE!</v>
      </c>
      <c r="Q43" s="384"/>
      <c r="R43" s="383"/>
      <c r="S43" s="383"/>
    </row>
    <row r="44" spans="2:19" ht="54" customHeight="1">
      <c r="B44" s="473"/>
      <c r="C44" s="418" t="s">
        <v>124</v>
      </c>
      <c r="D44" s="419">
        <f>'MEMBRE 1'!L19</f>
        <v>0</v>
      </c>
      <c r="E44" s="419">
        <f>'MEMBRE 2'!L19</f>
        <v>0</v>
      </c>
      <c r="F44" s="419">
        <f>'MEMBRE 3'!L19</f>
        <v>0</v>
      </c>
      <c r="G44" s="419">
        <f>'MEMBRE 4'!L19</f>
        <v>0</v>
      </c>
      <c r="H44" s="419">
        <f>'MEMBRE 5'!L19</f>
        <v>0</v>
      </c>
      <c r="I44" s="419">
        <f>'MEMBRE 6'!L19</f>
        <v>0</v>
      </c>
      <c r="J44" s="419">
        <f>'MEMBRE 7'!L19</f>
        <v>0</v>
      </c>
      <c r="K44" s="419">
        <f>'MEMBRE 8'!L19</f>
        <v>0</v>
      </c>
      <c r="L44" s="419">
        <f>'MEMBRE 9'!L19</f>
        <v>0</v>
      </c>
      <c r="M44" s="419">
        <f>'MEMBRE 10'!L19</f>
        <v>0</v>
      </c>
      <c r="N44" s="420">
        <f>SUM(D44:M44)</f>
        <v>0</v>
      </c>
      <c r="O44" s="421"/>
      <c r="P44" s="221" t="e">
        <f t="shared" si="7"/>
        <v>#VALUE!</v>
      </c>
      <c r="Q44" s="384"/>
      <c r="R44" s="383"/>
      <c r="S44" s="383"/>
    </row>
    <row r="45" spans="2:19" ht="63.95" customHeight="1">
      <c r="B45" s="473"/>
      <c r="C45" s="414" t="s">
        <v>125</v>
      </c>
      <c r="D45" s="415">
        <f>D43+D44</f>
        <v>0</v>
      </c>
      <c r="E45" s="415">
        <f t="shared" ref="E45:M45" si="10">E43+E44</f>
        <v>0</v>
      </c>
      <c r="F45" s="415">
        <f t="shared" si="10"/>
        <v>0</v>
      </c>
      <c r="G45" s="415">
        <f t="shared" si="10"/>
        <v>0</v>
      </c>
      <c r="H45" s="415">
        <f t="shared" si="10"/>
        <v>0</v>
      </c>
      <c r="I45" s="415">
        <f t="shared" si="10"/>
        <v>0</v>
      </c>
      <c r="J45" s="415">
        <f t="shared" si="10"/>
        <v>0</v>
      </c>
      <c r="K45" s="415">
        <f t="shared" si="10"/>
        <v>0</v>
      </c>
      <c r="L45" s="415">
        <f t="shared" si="10"/>
        <v>0</v>
      </c>
      <c r="M45" s="415">
        <f t="shared" si="10"/>
        <v>0</v>
      </c>
      <c r="N45" s="415">
        <f>N44+N43</f>
        <v>0</v>
      </c>
      <c r="O45" s="422"/>
      <c r="P45" s="417" t="e">
        <f t="shared" si="7"/>
        <v>#VALUE!</v>
      </c>
      <c r="Q45" s="384"/>
      <c r="R45" s="383"/>
      <c r="S45" s="383"/>
    </row>
    <row r="46" spans="2:19" ht="69.95" customHeight="1">
      <c r="B46" s="473"/>
      <c r="C46" s="423" t="s">
        <v>126</v>
      </c>
      <c r="D46" s="424" t="e">
        <f>SUM(D42+D45)</f>
        <v>#VALUE!</v>
      </c>
      <c r="E46" s="424" t="e">
        <f t="shared" ref="E46:L46" si="11">SUM(E42+E45)</f>
        <v>#VALUE!</v>
      </c>
      <c r="F46" s="424" t="e">
        <f t="shared" si="11"/>
        <v>#VALUE!</v>
      </c>
      <c r="G46" s="424" t="e">
        <f t="shared" si="11"/>
        <v>#VALUE!</v>
      </c>
      <c r="H46" s="424" t="e">
        <f t="shared" si="11"/>
        <v>#VALUE!</v>
      </c>
      <c r="I46" s="424" t="e">
        <f t="shared" si="11"/>
        <v>#VALUE!</v>
      </c>
      <c r="J46" s="424" t="e">
        <f t="shared" si="11"/>
        <v>#VALUE!</v>
      </c>
      <c r="K46" s="424" t="e">
        <f>SUM(K42+K45)</f>
        <v>#VALUE!</v>
      </c>
      <c r="L46" s="424" t="e">
        <f t="shared" si="11"/>
        <v>#VALUE!</v>
      </c>
      <c r="M46" s="424" t="e">
        <f>SUM(M42+M45)</f>
        <v>#VALUE!</v>
      </c>
      <c r="N46" s="424" t="e">
        <f>SUM(N42+N45)</f>
        <v>#VALUE!</v>
      </c>
      <c r="O46" s="220" t="e">
        <f>IF(N35=N46,"Le calcul du montage financier balance.","ERREUR MONTAGE FINANCIER ! ")</f>
        <v>#VALUE!</v>
      </c>
      <c r="P46" s="425" t="e">
        <f t="shared" si="7"/>
        <v>#VALUE!</v>
      </c>
      <c r="Q46" s="384"/>
      <c r="R46" s="383"/>
      <c r="S46" s="383"/>
    </row>
  </sheetData>
  <sheetProtection sheet="1" objects="1" scenarios="1" selectLockedCells="1"/>
  <mergeCells count="23">
    <mergeCell ref="C1:Q1"/>
    <mergeCell ref="B6:D6"/>
    <mergeCell ref="J5:L5"/>
    <mergeCell ref="J6:L6"/>
    <mergeCell ref="B18:B46"/>
    <mergeCell ref="C18:P18"/>
    <mergeCell ref="C36:P36"/>
    <mergeCell ref="B17:Q17"/>
    <mergeCell ref="R35:S35"/>
    <mergeCell ref="R38:S38"/>
    <mergeCell ref="B5:D5"/>
    <mergeCell ref="B9:D9"/>
    <mergeCell ref="B8:D8"/>
    <mergeCell ref="N5:P5"/>
    <mergeCell ref="N6:P6"/>
    <mergeCell ref="F5:H5"/>
    <mergeCell ref="F8:H8"/>
    <mergeCell ref="J8:L8"/>
    <mergeCell ref="J9:L9"/>
    <mergeCell ref="F6:H6"/>
    <mergeCell ref="N8:P8"/>
    <mergeCell ref="N9:P9"/>
    <mergeCell ref="F9:H9"/>
  </mergeCells>
  <phoneticPr fontId="80" type="noConversion"/>
  <conditionalFormatting sqref="O34">
    <cfRule type="cellIs" dxfId="4" priority="5" operator="greaterThan">
      <formula>50000</formula>
    </cfRule>
  </conditionalFormatting>
  <conditionalFormatting sqref="O40">
    <cfRule type="containsText" dxfId="3" priority="1" operator="containsText" text="ERREUR">
      <formula>NOT(ISERROR(SEARCH("ERREUR",O40)))</formula>
    </cfRule>
  </conditionalFormatting>
  <conditionalFormatting sqref="O46">
    <cfRule type="containsText" dxfId="2" priority="7" operator="containsText" text="ERREUR">
      <formula>NOT(ISERROR(SEARCH("ERREUR",O46)))</formula>
    </cfRule>
  </conditionalFormatting>
  <conditionalFormatting sqref="R35">
    <cfRule type="expression" dxfId="1" priority="3">
      <formula>(O35-O34)&gt;700000</formula>
    </cfRule>
  </conditionalFormatting>
  <conditionalFormatting sqref="R38">
    <cfRule type="expression" dxfId="0" priority="4" stopIfTrue="1">
      <formula>N38&gt;700000</formula>
    </cfRule>
  </conditionalFormatting>
  <pageMargins left="0.7" right="0.7" top="0.75" bottom="0.75" header="0.3" footer="0.3"/>
  <pageSetup orientation="portrait" horizontalDpi="0" verticalDpi="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29E53-5025-1C43-A14A-1811FCCBA297}">
  <dimension ref="B3:B20"/>
  <sheetViews>
    <sheetView workbookViewId="0">
      <selection activeCell="S37" sqref="S37"/>
    </sheetView>
  </sheetViews>
  <sheetFormatPr defaultColWidth="11" defaultRowHeight="15.95"/>
  <cols>
    <col min="1" max="1" width="11" style="426"/>
    <col min="2" max="2" width="58.5" style="426" bestFit="1" customWidth="1"/>
    <col min="3" max="16384" width="11" style="426"/>
  </cols>
  <sheetData>
    <row r="3" spans="2:2" ht="17.100000000000001" thickBot="1"/>
    <row r="4" spans="2:2">
      <c r="B4" s="427" t="s">
        <v>3</v>
      </c>
    </row>
    <row r="5" spans="2:2">
      <c r="B5" s="428" t="s">
        <v>4</v>
      </c>
    </row>
    <row r="6" spans="2:2">
      <c r="B6" s="428" t="s">
        <v>127</v>
      </c>
    </row>
    <row r="7" spans="2:2">
      <c r="B7" s="428" t="s">
        <v>128</v>
      </c>
    </row>
    <row r="8" spans="2:2" ht="17.100000000000001" thickBot="1">
      <c r="B8" s="429" t="s">
        <v>129</v>
      </c>
    </row>
    <row r="10" spans="2:2" ht="17.100000000000001" thickBot="1"/>
    <row r="11" spans="2:2">
      <c r="B11" s="430" t="s">
        <v>130</v>
      </c>
    </row>
    <row r="12" spans="2:2">
      <c r="B12" s="431" t="s">
        <v>16</v>
      </c>
    </row>
    <row r="13" spans="2:2">
      <c r="B13" s="431">
        <v>3</v>
      </c>
    </row>
    <row r="14" spans="2:2">
      <c r="B14" s="431">
        <v>4</v>
      </c>
    </row>
    <row r="15" spans="2:2">
      <c r="B15" s="431">
        <v>5</v>
      </c>
    </row>
    <row r="16" spans="2:2">
      <c r="B16" s="431">
        <v>6</v>
      </c>
    </row>
    <row r="17" spans="2:2">
      <c r="B17" s="431">
        <v>7</v>
      </c>
    </row>
    <row r="18" spans="2:2">
      <c r="B18" s="431">
        <v>8</v>
      </c>
    </row>
    <row r="19" spans="2:2">
      <c r="B19" s="431">
        <v>9</v>
      </c>
    </row>
    <row r="20" spans="2:2" ht="17.100000000000001" thickBot="1">
      <c r="B20" s="432">
        <v>10</v>
      </c>
    </row>
  </sheetData>
  <sheetProtection sheet="1" objects="1" scenarios="1" selectLockedCells="1"/>
  <pageMargins left="0.7" right="0.7" top="0.75" bottom="0.75" header="0.3" footer="0.3"/>
  <pageSetup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1C248-2A52-7741-B69F-91FBD2F8C2FF}">
  <sheetPr>
    <tabColor theme="3" tint="0.249977111117893"/>
  </sheetPr>
  <dimension ref="A1:BB154"/>
  <sheetViews>
    <sheetView topLeftCell="A43" zoomScale="90" zoomScaleNormal="90" workbookViewId="0">
      <selection activeCell="A52" sqref="A52:XFD52"/>
    </sheetView>
  </sheetViews>
  <sheetFormatPr defaultColWidth="11" defaultRowHeight="15.95"/>
  <cols>
    <col min="1" max="1" width="6.625" style="1" customWidth="1"/>
    <col min="2" max="2" width="12.875" customWidth="1"/>
    <col min="3" max="3" width="46.5" customWidth="1"/>
    <col min="4" max="12" width="19.125" customWidth="1"/>
    <col min="13" max="13" width="19.375" customWidth="1"/>
    <col min="14" max="14" width="19.5" customWidth="1"/>
    <col min="15" max="15" width="21.5" customWidth="1"/>
    <col min="16" max="18" width="24.875" customWidth="1"/>
    <col min="19" max="16384" width="11" style="1"/>
  </cols>
  <sheetData>
    <row r="1" spans="1:18" ht="20.100000000000001" customHeight="1" thickBot="1">
      <c r="A1" s="550"/>
      <c r="B1" s="551"/>
      <c r="C1" s="552"/>
      <c r="D1" s="559" t="s">
        <v>131</v>
      </c>
      <c r="E1" s="560"/>
      <c r="F1" s="560"/>
      <c r="G1" s="561"/>
      <c r="H1" s="1"/>
      <c r="I1" s="1"/>
      <c r="J1" s="1"/>
      <c r="K1" s="1"/>
      <c r="L1" s="1"/>
      <c r="M1" s="1"/>
      <c r="N1" s="1"/>
      <c r="O1" s="1"/>
      <c r="P1" s="1"/>
      <c r="Q1" s="1"/>
      <c r="R1" s="1"/>
    </row>
    <row r="2" spans="1:18" ht="68.099999999999994" customHeight="1" thickBot="1">
      <c r="A2" s="553"/>
      <c r="B2" s="554"/>
      <c r="C2" s="555"/>
      <c r="D2" s="562"/>
      <c r="E2" s="563"/>
      <c r="F2" s="563"/>
      <c r="G2" s="564"/>
      <c r="H2" s="568" t="s">
        <v>132</v>
      </c>
      <c r="I2" s="568"/>
      <c r="J2" s="569"/>
      <c r="K2" s="570" t="s">
        <v>133</v>
      </c>
      <c r="L2" s="571"/>
      <c r="M2" s="572"/>
      <c r="N2" s="8"/>
      <c r="O2" s="8"/>
      <c r="P2" s="1"/>
      <c r="Q2" s="1"/>
      <c r="R2" s="1"/>
    </row>
    <row r="3" spans="1:18" ht="32.1" customHeight="1" thickBot="1">
      <c r="A3" s="556"/>
      <c r="B3" s="557"/>
      <c r="C3" s="558"/>
      <c r="D3" s="565"/>
      <c r="E3" s="566"/>
      <c r="F3" s="566"/>
      <c r="G3" s="567"/>
      <c r="H3" s="573">
        <f>N26</f>
        <v>0</v>
      </c>
      <c r="I3" s="573"/>
      <c r="J3" s="574"/>
      <c r="K3" s="575">
        <f>N39</f>
        <v>0</v>
      </c>
      <c r="L3" s="573"/>
      <c r="M3" s="574"/>
      <c r="N3" s="8"/>
      <c r="O3" s="8"/>
      <c r="P3" s="1"/>
      <c r="Q3" s="1"/>
      <c r="R3" s="1"/>
    </row>
    <row r="4" spans="1:18" ht="42.95" customHeight="1">
      <c r="A4" s="185"/>
      <c r="B4" s="185"/>
      <c r="C4" s="576" t="s">
        <v>134</v>
      </c>
      <c r="D4" s="576"/>
      <c r="E4" s="576"/>
      <c r="F4" s="576"/>
      <c r="G4" s="576"/>
      <c r="H4" s="576"/>
      <c r="I4" s="576"/>
      <c r="J4" s="576"/>
      <c r="K4" s="576"/>
      <c r="L4" s="576"/>
      <c r="M4" s="576"/>
      <c r="N4" s="8"/>
      <c r="O4" s="8"/>
      <c r="P4" s="1"/>
      <c r="Q4" s="1"/>
      <c r="R4" s="1"/>
    </row>
    <row r="5" spans="1:18" ht="15.95" customHeight="1">
      <c r="A5" s="185"/>
      <c r="B5" s="185"/>
      <c r="C5" s="185"/>
      <c r="D5" s="185"/>
      <c r="E5" s="185"/>
      <c r="F5" s="185"/>
      <c r="G5" s="185"/>
      <c r="H5" s="185"/>
      <c r="I5" s="5"/>
      <c r="J5" s="10"/>
      <c r="K5" s="185"/>
      <c r="L5" s="11"/>
      <c r="M5" s="8"/>
      <c r="N5" s="8"/>
      <c r="O5" s="8"/>
      <c r="P5" s="1"/>
      <c r="Q5" s="1"/>
      <c r="R5" s="1"/>
    </row>
    <row r="6" spans="1:18" ht="126.95" customHeight="1">
      <c r="B6" s="198" t="s">
        <v>135</v>
      </c>
      <c r="C6" s="577" t="s">
        <v>136</v>
      </c>
      <c r="D6" s="578"/>
      <c r="E6" s="578"/>
      <c r="F6" s="578"/>
      <c r="G6" s="578"/>
      <c r="H6" s="578"/>
      <c r="I6" s="578"/>
      <c r="J6" s="578"/>
      <c r="K6" s="11"/>
      <c r="L6" s="12"/>
      <c r="M6" s="8"/>
      <c r="N6" s="8"/>
      <c r="O6" s="8"/>
      <c r="P6" s="1"/>
      <c r="Q6" s="1"/>
      <c r="R6" s="1"/>
    </row>
    <row r="7" spans="1:18" ht="30" customHeight="1">
      <c r="A7" s="62"/>
      <c r="B7" s="62"/>
      <c r="C7" s="62"/>
      <c r="D7" s="61"/>
      <c r="E7" s="61"/>
      <c r="F7" s="61"/>
      <c r="G7" s="61"/>
      <c r="H7" s="61"/>
      <c r="I7" s="61"/>
      <c r="J7" s="11"/>
      <c r="K7" s="11"/>
      <c r="L7" s="12"/>
      <c r="M7" s="8"/>
      <c r="N7" s="8"/>
      <c r="O7" s="8"/>
      <c r="P7" s="1"/>
      <c r="Q7" s="1"/>
      <c r="R7" s="1"/>
    </row>
    <row r="8" spans="1:18" ht="24" customHeight="1">
      <c r="A8" s="62"/>
      <c r="B8" s="547" t="s">
        <v>137</v>
      </c>
      <c r="C8" s="548"/>
      <c r="D8" s="549"/>
      <c r="E8" s="61"/>
      <c r="F8" s="547" t="s">
        <v>95</v>
      </c>
      <c r="G8" s="548"/>
      <c r="H8" s="549"/>
      <c r="I8" s="61"/>
      <c r="J8" s="547" t="s">
        <v>138</v>
      </c>
      <c r="K8" s="548"/>
      <c r="L8" s="549"/>
      <c r="M8" s="8"/>
      <c r="N8" s="547" t="s">
        <v>97</v>
      </c>
      <c r="O8" s="548"/>
      <c r="P8" s="549"/>
      <c r="Q8" s="1"/>
      <c r="R8" s="1"/>
    </row>
    <row r="9" spans="1:18" ht="24" customHeight="1">
      <c r="A9" s="62"/>
      <c r="B9" s="511" t="s">
        <v>139</v>
      </c>
      <c r="C9" s="512"/>
      <c r="D9" s="90"/>
      <c r="E9" s="61"/>
      <c r="F9" s="513"/>
      <c r="G9" s="514"/>
      <c r="H9" s="515"/>
      <c r="I9" s="61"/>
      <c r="J9" s="513"/>
      <c r="K9" s="514"/>
      <c r="L9" s="515"/>
      <c r="M9" s="8"/>
      <c r="N9" s="513"/>
      <c r="O9" s="514"/>
      <c r="P9" s="515"/>
      <c r="Q9" s="1"/>
      <c r="R9" s="1"/>
    </row>
    <row r="10" spans="1:18" ht="30" customHeight="1" thickBot="1">
      <c r="B10" s="14"/>
      <c r="C10" s="15"/>
      <c r="D10" s="15"/>
      <c r="E10" s="15"/>
      <c r="F10" s="15"/>
      <c r="G10" s="15"/>
      <c r="H10" s="17"/>
      <c r="I10" s="17"/>
      <c r="J10" s="17"/>
      <c r="K10" s="17"/>
      <c r="L10" s="17"/>
      <c r="M10" s="8"/>
      <c r="N10" s="8"/>
      <c r="O10" s="8"/>
      <c r="P10" s="1"/>
      <c r="Q10" s="1"/>
      <c r="R10" s="1"/>
    </row>
    <row r="11" spans="1:18" ht="74.099999999999994" customHeight="1" thickBot="1">
      <c r="B11" s="516" t="s">
        <v>140</v>
      </c>
      <c r="C11" s="517"/>
      <c r="D11" s="517"/>
      <c r="E11" s="517"/>
      <c r="F11" s="517"/>
      <c r="G11" s="517"/>
      <c r="H11" s="517"/>
      <c r="I11" s="517"/>
      <c r="J11" s="517"/>
      <c r="K11" s="517"/>
      <c r="L11" s="517"/>
      <c r="M11" s="517"/>
      <c r="N11" s="517"/>
      <c r="O11" s="518"/>
      <c r="P11" s="519" t="s">
        <v>141</v>
      </c>
      <c r="Q11" s="520"/>
      <c r="R11" s="521"/>
    </row>
    <row r="12" spans="1:18" ht="30" customHeight="1" thickBot="1">
      <c r="B12" s="528" t="s">
        <v>99</v>
      </c>
      <c r="C12" s="532" t="s">
        <v>100</v>
      </c>
      <c r="D12" s="533"/>
      <c r="E12" s="533"/>
      <c r="F12" s="533"/>
      <c r="G12" s="533"/>
      <c r="H12" s="533"/>
      <c r="I12" s="533"/>
      <c r="J12" s="533"/>
      <c r="K12" s="533"/>
      <c r="L12" s="533"/>
      <c r="M12" s="533"/>
      <c r="N12" s="533"/>
      <c r="O12" s="534"/>
      <c r="P12" s="522"/>
      <c r="Q12" s="523"/>
      <c r="R12" s="524"/>
    </row>
    <row r="13" spans="1:18" ht="36" customHeight="1" thickBot="1">
      <c r="B13" s="529"/>
      <c r="C13" s="94" t="s">
        <v>142</v>
      </c>
      <c r="D13" s="190" t="s">
        <v>143</v>
      </c>
      <c r="E13" s="190" t="s">
        <v>144</v>
      </c>
      <c r="F13" s="190" t="s">
        <v>145</v>
      </c>
      <c r="G13" s="190" t="s">
        <v>146</v>
      </c>
      <c r="H13" s="190" t="s">
        <v>147</v>
      </c>
      <c r="I13" s="190" t="s">
        <v>148</v>
      </c>
      <c r="J13" s="190" t="s">
        <v>149</v>
      </c>
      <c r="K13" s="190" t="s">
        <v>150</v>
      </c>
      <c r="L13" s="190" t="s">
        <v>151</v>
      </c>
      <c r="M13" s="190" t="s">
        <v>152</v>
      </c>
      <c r="N13" s="96" t="s">
        <v>153</v>
      </c>
      <c r="O13" s="191" t="s">
        <v>154</v>
      </c>
      <c r="P13" s="525"/>
      <c r="Q13" s="526"/>
      <c r="R13" s="527"/>
    </row>
    <row r="14" spans="1:18" ht="15.95" customHeight="1" thickBot="1">
      <c r="B14" s="529"/>
      <c r="C14" s="112" t="s">
        <v>155</v>
      </c>
      <c r="D14" s="110"/>
      <c r="E14" s="110"/>
      <c r="F14" s="110"/>
      <c r="G14" s="113"/>
      <c r="H14" s="110"/>
      <c r="I14" s="110"/>
      <c r="J14" s="110"/>
      <c r="K14" s="110"/>
      <c r="L14" s="110"/>
      <c r="M14" s="110"/>
      <c r="N14" s="105"/>
      <c r="O14" s="101"/>
      <c r="P14" s="496" t="s">
        <v>156</v>
      </c>
      <c r="Q14" s="497"/>
      <c r="R14" s="498"/>
    </row>
    <row r="15" spans="1:18" ht="48" customHeight="1" thickBot="1">
      <c r="B15" s="529"/>
      <c r="C15" s="211" t="s">
        <v>157</v>
      </c>
      <c r="D15" s="98">
        <f>SUM(D16:D21)</f>
        <v>0</v>
      </c>
      <c r="E15" s="98">
        <f t="shared" ref="E15:M15" si="0">SUM(E16:E21)</f>
        <v>0</v>
      </c>
      <c r="F15" s="98">
        <f t="shared" si="0"/>
        <v>0</v>
      </c>
      <c r="G15" s="106">
        <f t="shared" si="0"/>
        <v>0</v>
      </c>
      <c r="H15" s="98">
        <f t="shared" si="0"/>
        <v>0</v>
      </c>
      <c r="I15" s="98">
        <f t="shared" si="0"/>
        <v>0</v>
      </c>
      <c r="J15" s="98">
        <f t="shared" si="0"/>
        <v>0</v>
      </c>
      <c r="K15" s="98">
        <f t="shared" si="0"/>
        <v>0</v>
      </c>
      <c r="L15" s="98">
        <f t="shared" si="0"/>
        <v>0</v>
      </c>
      <c r="M15" s="98">
        <f t="shared" si="0"/>
        <v>0</v>
      </c>
      <c r="N15" s="106">
        <f>SUM(N16:N21)</f>
        <v>0</v>
      </c>
      <c r="O15" s="102" t="e">
        <f>N15/$N$26</f>
        <v>#DIV/0!</v>
      </c>
      <c r="P15" s="499"/>
      <c r="Q15" s="500"/>
      <c r="R15" s="501"/>
    </row>
    <row r="16" spans="1:18" ht="15.95" customHeight="1">
      <c r="B16" s="529"/>
      <c r="C16" s="212" t="s">
        <v>158</v>
      </c>
      <c r="D16" s="111">
        <v>0</v>
      </c>
      <c r="E16" s="111">
        <v>0</v>
      </c>
      <c r="F16" s="111">
        <v>0</v>
      </c>
      <c r="G16" s="114">
        <v>0</v>
      </c>
      <c r="H16" s="111">
        <v>0</v>
      </c>
      <c r="I16" s="111">
        <v>0</v>
      </c>
      <c r="J16" s="111">
        <v>0</v>
      </c>
      <c r="K16" s="111">
        <v>0</v>
      </c>
      <c r="L16" s="111">
        <v>0</v>
      </c>
      <c r="M16" s="111">
        <v>0</v>
      </c>
      <c r="N16" s="107">
        <f>SUM(D16:M16)</f>
        <v>0</v>
      </c>
      <c r="O16" s="103" t="e">
        <f>N16/$N$26</f>
        <v>#DIV/0!</v>
      </c>
      <c r="P16" s="499"/>
      <c r="Q16" s="500"/>
      <c r="R16" s="501"/>
    </row>
    <row r="17" spans="2:18" ht="45">
      <c r="B17" s="529"/>
      <c r="C17" s="214" t="s">
        <v>159</v>
      </c>
      <c r="D17" s="111">
        <v>0</v>
      </c>
      <c r="E17" s="111">
        <v>0</v>
      </c>
      <c r="F17" s="111">
        <v>0</v>
      </c>
      <c r="G17" s="114">
        <v>0</v>
      </c>
      <c r="H17" s="111">
        <v>0</v>
      </c>
      <c r="I17" s="111">
        <v>0</v>
      </c>
      <c r="J17" s="111">
        <v>0</v>
      </c>
      <c r="K17" s="111">
        <v>0</v>
      </c>
      <c r="L17" s="111">
        <v>0</v>
      </c>
      <c r="M17" s="111">
        <v>0</v>
      </c>
      <c r="N17" s="107">
        <f>SUM(D17:M17)</f>
        <v>0</v>
      </c>
      <c r="O17" s="103" t="e">
        <f t="shared" ref="O17:O21" si="1">N17/$N$26</f>
        <v>#DIV/0!</v>
      </c>
      <c r="P17" s="499"/>
      <c r="Q17" s="500"/>
      <c r="R17" s="501"/>
    </row>
    <row r="18" spans="2:18" ht="44.1" customHeight="1">
      <c r="B18" s="529"/>
      <c r="C18" s="213" t="s">
        <v>160</v>
      </c>
      <c r="D18" s="111">
        <v>0</v>
      </c>
      <c r="E18" s="111">
        <v>0</v>
      </c>
      <c r="F18" s="111">
        <v>0</v>
      </c>
      <c r="G18" s="114">
        <v>0</v>
      </c>
      <c r="H18" s="111">
        <v>0</v>
      </c>
      <c r="I18" s="111">
        <v>0</v>
      </c>
      <c r="J18" s="111">
        <v>0</v>
      </c>
      <c r="K18" s="111">
        <v>0</v>
      </c>
      <c r="L18" s="111">
        <v>0</v>
      </c>
      <c r="M18" s="111">
        <v>0</v>
      </c>
      <c r="N18" s="107">
        <f t="shared" ref="N18" si="2">SUM(D18:M18)</f>
        <v>0</v>
      </c>
      <c r="O18" s="103" t="e">
        <f t="shared" si="1"/>
        <v>#DIV/0!</v>
      </c>
      <c r="P18" s="499"/>
      <c r="Q18" s="500"/>
      <c r="R18" s="501"/>
    </row>
    <row r="19" spans="2:18" ht="44.1" customHeight="1">
      <c r="B19" s="529"/>
      <c r="C19" s="213" t="s">
        <v>161</v>
      </c>
      <c r="D19" s="111">
        <v>0</v>
      </c>
      <c r="E19" s="111">
        <v>0</v>
      </c>
      <c r="F19" s="111">
        <v>0</v>
      </c>
      <c r="G19" s="114">
        <v>0</v>
      </c>
      <c r="H19" s="111">
        <v>0</v>
      </c>
      <c r="I19" s="111">
        <v>0</v>
      </c>
      <c r="J19" s="111">
        <v>0</v>
      </c>
      <c r="K19" s="111">
        <v>0</v>
      </c>
      <c r="L19" s="111">
        <v>0</v>
      </c>
      <c r="M19" s="111">
        <v>0</v>
      </c>
      <c r="N19" s="107">
        <f>SUM(D19:M19)</f>
        <v>0</v>
      </c>
      <c r="O19" s="103" t="e">
        <f t="shared" si="1"/>
        <v>#DIV/0!</v>
      </c>
      <c r="P19" s="499"/>
      <c r="Q19" s="500"/>
      <c r="R19" s="501"/>
    </row>
    <row r="20" spans="2:18" ht="36" customHeight="1">
      <c r="B20" s="529"/>
      <c r="C20" s="213" t="s">
        <v>162</v>
      </c>
      <c r="D20" s="111">
        <v>0</v>
      </c>
      <c r="E20" s="111">
        <v>0</v>
      </c>
      <c r="F20" s="111">
        <v>0</v>
      </c>
      <c r="G20" s="114">
        <v>0</v>
      </c>
      <c r="H20" s="111">
        <v>0</v>
      </c>
      <c r="I20" s="111">
        <v>0</v>
      </c>
      <c r="J20" s="111">
        <v>0</v>
      </c>
      <c r="K20" s="111">
        <v>0</v>
      </c>
      <c r="L20" s="111">
        <v>0</v>
      </c>
      <c r="M20" s="111">
        <v>0</v>
      </c>
      <c r="N20" s="107">
        <f t="shared" ref="N20:N21" si="3">SUM(D20:M20)</f>
        <v>0</v>
      </c>
      <c r="O20" s="103" t="e">
        <f t="shared" si="1"/>
        <v>#DIV/0!</v>
      </c>
      <c r="P20" s="499"/>
      <c r="Q20" s="500"/>
      <c r="R20" s="501"/>
    </row>
    <row r="21" spans="2:18" ht="44.1" customHeight="1" thickBot="1">
      <c r="B21" s="529"/>
      <c r="C21" s="213" t="s">
        <v>163</v>
      </c>
      <c r="D21" s="111">
        <v>0</v>
      </c>
      <c r="E21" s="111">
        <v>0</v>
      </c>
      <c r="F21" s="111">
        <v>0</v>
      </c>
      <c r="G21" s="114">
        <v>0</v>
      </c>
      <c r="H21" s="111">
        <v>0</v>
      </c>
      <c r="I21" s="111">
        <v>0</v>
      </c>
      <c r="J21" s="111">
        <v>0</v>
      </c>
      <c r="K21" s="111">
        <v>0</v>
      </c>
      <c r="L21" s="111">
        <v>0</v>
      </c>
      <c r="M21" s="111">
        <v>0</v>
      </c>
      <c r="N21" s="107">
        <f t="shared" si="3"/>
        <v>0</v>
      </c>
      <c r="O21" s="103" t="e">
        <f t="shared" si="1"/>
        <v>#DIV/0!</v>
      </c>
      <c r="P21" s="499"/>
      <c r="Q21" s="500"/>
      <c r="R21" s="501"/>
    </row>
    <row r="22" spans="2:18" ht="15.95" customHeight="1" thickBot="1">
      <c r="B22" s="529"/>
      <c r="C22" s="199" t="s">
        <v>164</v>
      </c>
      <c r="D22" s="98">
        <f>SUM(D23:D25)</f>
        <v>0</v>
      </c>
      <c r="E22" s="98">
        <f t="shared" ref="E22:M22" si="4">SUM(E23:E25)</f>
        <v>0</v>
      </c>
      <c r="F22" s="98">
        <f t="shared" si="4"/>
        <v>0</v>
      </c>
      <c r="G22" s="106">
        <f t="shared" si="4"/>
        <v>0</v>
      </c>
      <c r="H22" s="98">
        <f t="shared" si="4"/>
        <v>0</v>
      </c>
      <c r="I22" s="98">
        <f t="shared" si="4"/>
        <v>0</v>
      </c>
      <c r="J22" s="98">
        <f t="shared" si="4"/>
        <v>0</v>
      </c>
      <c r="K22" s="98">
        <f t="shared" si="4"/>
        <v>0</v>
      </c>
      <c r="L22" s="98">
        <f t="shared" si="4"/>
        <v>0</v>
      </c>
      <c r="M22" s="98">
        <f t="shared" si="4"/>
        <v>0</v>
      </c>
      <c r="N22" s="106">
        <f>SUM(N23:N25)</f>
        <v>0</v>
      </c>
      <c r="O22" s="102" t="e">
        <f>N22/$N$26</f>
        <v>#DIV/0!</v>
      </c>
      <c r="P22" s="499"/>
      <c r="Q22" s="500"/>
      <c r="R22" s="501"/>
    </row>
    <row r="23" spans="2:18" ht="78" customHeight="1">
      <c r="B23" s="529"/>
      <c r="C23" s="204" t="s">
        <v>165</v>
      </c>
      <c r="D23" s="111">
        <v>0</v>
      </c>
      <c r="E23" s="111">
        <v>0</v>
      </c>
      <c r="F23" s="111">
        <v>0</v>
      </c>
      <c r="G23" s="114">
        <v>0</v>
      </c>
      <c r="H23" s="111">
        <v>0</v>
      </c>
      <c r="I23" s="111">
        <v>0</v>
      </c>
      <c r="J23" s="111">
        <v>0</v>
      </c>
      <c r="K23" s="111">
        <v>0</v>
      </c>
      <c r="L23" s="111">
        <v>0</v>
      </c>
      <c r="M23" s="111">
        <v>0</v>
      </c>
      <c r="N23" s="107">
        <f>SUM(D23:M23)</f>
        <v>0</v>
      </c>
      <c r="O23" s="103" t="e">
        <f>N23/$N$26</f>
        <v>#DIV/0!</v>
      </c>
      <c r="P23" s="499"/>
      <c r="Q23" s="500"/>
      <c r="R23" s="501"/>
    </row>
    <row r="24" spans="2:18" ht="60" customHeight="1">
      <c r="B24" s="529"/>
      <c r="C24" s="189" t="s">
        <v>166</v>
      </c>
      <c r="D24" s="111">
        <v>0</v>
      </c>
      <c r="E24" s="111">
        <v>0</v>
      </c>
      <c r="F24" s="111">
        <v>0</v>
      </c>
      <c r="G24" s="114">
        <v>0</v>
      </c>
      <c r="H24" s="111">
        <v>0</v>
      </c>
      <c r="I24" s="111">
        <v>0</v>
      </c>
      <c r="J24" s="111">
        <v>0</v>
      </c>
      <c r="K24" s="111">
        <v>0</v>
      </c>
      <c r="L24" s="111">
        <v>0</v>
      </c>
      <c r="M24" s="111">
        <v>0</v>
      </c>
      <c r="N24" s="107">
        <f t="shared" ref="N24" si="5">SUM(D24:M24)</f>
        <v>0</v>
      </c>
      <c r="O24" s="103" t="e">
        <f t="shared" ref="O24:O25" si="6">N24/$N$26</f>
        <v>#DIV/0!</v>
      </c>
      <c r="P24" s="499"/>
      <c r="Q24" s="500"/>
      <c r="R24" s="501"/>
    </row>
    <row r="25" spans="2:18" ht="42" customHeight="1" thickBot="1">
      <c r="B25" s="529"/>
      <c r="C25" s="200" t="s">
        <v>167</v>
      </c>
      <c r="D25" s="111">
        <v>0</v>
      </c>
      <c r="E25" s="111">
        <v>0</v>
      </c>
      <c r="F25" s="111">
        <v>0</v>
      </c>
      <c r="G25" s="114">
        <v>0</v>
      </c>
      <c r="H25" s="111">
        <v>0</v>
      </c>
      <c r="I25" s="111">
        <v>0</v>
      </c>
      <c r="J25" s="111">
        <v>0</v>
      </c>
      <c r="K25" s="111">
        <v>0</v>
      </c>
      <c r="L25" s="111">
        <v>0</v>
      </c>
      <c r="M25" s="111">
        <v>0</v>
      </c>
      <c r="N25" s="107">
        <f>SUM(D25:M25)</f>
        <v>0</v>
      </c>
      <c r="O25" s="103" t="e">
        <f t="shared" si="6"/>
        <v>#DIV/0!</v>
      </c>
      <c r="P25" s="499"/>
      <c r="Q25" s="500"/>
      <c r="R25" s="501"/>
    </row>
    <row r="26" spans="2:18" ht="30" customHeight="1" thickBot="1">
      <c r="B26" s="530"/>
      <c r="C26" s="207" t="s">
        <v>168</v>
      </c>
      <c r="D26" s="106">
        <f>SUM(D15+D22)</f>
        <v>0</v>
      </c>
      <c r="E26" s="106">
        <f t="shared" ref="E26:L26" si="7">SUM(E15+E22)</f>
        <v>0</v>
      </c>
      <c r="F26" s="106">
        <f t="shared" si="7"/>
        <v>0</v>
      </c>
      <c r="G26" s="106">
        <f t="shared" si="7"/>
        <v>0</v>
      </c>
      <c r="H26" s="106">
        <f t="shared" si="7"/>
        <v>0</v>
      </c>
      <c r="I26" s="106">
        <f t="shared" si="7"/>
        <v>0</v>
      </c>
      <c r="J26" s="106">
        <f t="shared" si="7"/>
        <v>0</v>
      </c>
      <c r="K26" s="106">
        <f t="shared" si="7"/>
        <v>0</v>
      </c>
      <c r="L26" s="106">
        <f t="shared" si="7"/>
        <v>0</v>
      </c>
      <c r="M26" s="106">
        <f>SUM(M15+M22)</f>
        <v>0</v>
      </c>
      <c r="N26" s="108">
        <f>IF(SUM(D26:M26)=SUM(N15,N22),SUM(D26:M26),"ERREUR !")</f>
        <v>0</v>
      </c>
      <c r="O26" s="104" t="e">
        <f>IF(SUM(D26:M26)=SUM(O15,O22),SUM(D26:M26),"ERREUR !")</f>
        <v>#DIV/0!</v>
      </c>
      <c r="P26" s="499"/>
      <c r="Q26" s="500"/>
      <c r="R26" s="501"/>
    </row>
    <row r="27" spans="2:18" ht="32.1" customHeight="1" thickBot="1">
      <c r="B27" s="530"/>
      <c r="C27" s="208" t="s">
        <v>169</v>
      </c>
      <c r="D27" s="115" t="e">
        <f>D26/$N$26</f>
        <v>#DIV/0!</v>
      </c>
      <c r="E27" s="115" t="e">
        <f t="shared" ref="E27:M27" si="8">E26/$N$26</f>
        <v>#DIV/0!</v>
      </c>
      <c r="F27" s="115" t="e">
        <f t="shared" si="8"/>
        <v>#DIV/0!</v>
      </c>
      <c r="G27" s="115" t="e">
        <f t="shared" si="8"/>
        <v>#DIV/0!</v>
      </c>
      <c r="H27" s="115" t="e">
        <f t="shared" si="8"/>
        <v>#DIV/0!</v>
      </c>
      <c r="I27" s="115" t="e">
        <f t="shared" si="8"/>
        <v>#DIV/0!</v>
      </c>
      <c r="J27" s="115" t="e">
        <f t="shared" si="8"/>
        <v>#DIV/0!</v>
      </c>
      <c r="K27" s="115" t="e">
        <f t="shared" si="8"/>
        <v>#DIV/0!</v>
      </c>
      <c r="L27" s="115" t="e">
        <f t="shared" si="8"/>
        <v>#DIV/0!</v>
      </c>
      <c r="M27" s="115" t="e">
        <f t="shared" si="8"/>
        <v>#DIV/0!</v>
      </c>
      <c r="N27" s="109" t="e">
        <f>SUM(D27:M27)</f>
        <v>#DIV/0!</v>
      </c>
      <c r="O27" s="100"/>
      <c r="P27" s="499"/>
      <c r="Q27" s="500"/>
      <c r="R27" s="501"/>
    </row>
    <row r="28" spans="2:18" ht="30" customHeight="1" thickBot="1">
      <c r="B28" s="529"/>
      <c r="C28" s="535" t="s">
        <v>115</v>
      </c>
      <c r="D28" s="536"/>
      <c r="E28" s="536"/>
      <c r="F28" s="536"/>
      <c r="G28" s="536"/>
      <c r="H28" s="536"/>
      <c r="I28" s="536"/>
      <c r="J28" s="536"/>
      <c r="K28" s="536"/>
      <c r="L28" s="536"/>
      <c r="M28" s="536"/>
      <c r="N28" s="536"/>
      <c r="O28" s="537"/>
      <c r="P28" s="499"/>
      <c r="Q28" s="500"/>
      <c r="R28" s="501"/>
    </row>
    <row r="29" spans="2:18" ht="36" customHeight="1" thickBot="1">
      <c r="B29" s="529"/>
      <c r="C29" s="116" t="s">
        <v>170</v>
      </c>
      <c r="D29" s="96" t="str">
        <f t="shared" ref="D29:M29" si="9">D13</f>
        <v>Nom de l'entreprise  Membre #1</v>
      </c>
      <c r="E29" s="96" t="str">
        <f t="shared" si="9"/>
        <v>Nom de l'entreprise  Membre #2</v>
      </c>
      <c r="F29" s="96" t="str">
        <f t="shared" si="9"/>
        <v>Nom de l'entreprise  Membre #3</v>
      </c>
      <c r="G29" s="96" t="str">
        <f t="shared" si="9"/>
        <v>Nom de l'entreprise  Membre #4</v>
      </c>
      <c r="H29" s="96" t="str">
        <f t="shared" si="9"/>
        <v>Nom de l'entreprise  Membre #5</v>
      </c>
      <c r="I29" s="96" t="str">
        <f t="shared" si="9"/>
        <v>Nom de l'entreprise  Membre #6</v>
      </c>
      <c r="J29" s="96" t="str">
        <f t="shared" si="9"/>
        <v>Nom de l'entreprise  Membre #7</v>
      </c>
      <c r="K29" s="96" t="str">
        <f t="shared" si="9"/>
        <v>Nom de l'entreprise  Membre #8</v>
      </c>
      <c r="L29" s="96" t="str">
        <f t="shared" si="9"/>
        <v>Nom de l'entreprise  Membre #9</v>
      </c>
      <c r="M29" s="117" t="str">
        <f t="shared" si="9"/>
        <v>Nom de l'entreprise  Membre #10</v>
      </c>
      <c r="N29" s="96" t="s">
        <v>171</v>
      </c>
      <c r="O29" s="96" t="s">
        <v>154</v>
      </c>
      <c r="P29" s="499"/>
      <c r="Q29" s="500"/>
      <c r="R29" s="501"/>
    </row>
    <row r="30" spans="2:18" ht="15.95" customHeight="1" thickBot="1">
      <c r="B30" s="529"/>
      <c r="C30" s="136" t="s">
        <v>155</v>
      </c>
      <c r="D30" s="133">
        <f>SUM(D31:D31)</f>
        <v>0</v>
      </c>
      <c r="E30" s="133">
        <f t="shared" ref="E30:M30" si="10">SUM(E31:E31)</f>
        <v>0</v>
      </c>
      <c r="F30" s="133">
        <f t="shared" si="10"/>
        <v>0</v>
      </c>
      <c r="G30" s="133">
        <f t="shared" si="10"/>
        <v>0</v>
      </c>
      <c r="H30" s="133">
        <f t="shared" si="10"/>
        <v>0</v>
      </c>
      <c r="I30" s="133">
        <f t="shared" si="10"/>
        <v>0</v>
      </c>
      <c r="J30" s="133">
        <f t="shared" si="10"/>
        <v>0</v>
      </c>
      <c r="K30" s="133">
        <f t="shared" si="10"/>
        <v>0</v>
      </c>
      <c r="L30" s="133">
        <f t="shared" si="10"/>
        <v>0</v>
      </c>
      <c r="M30" s="133">
        <f t="shared" si="10"/>
        <v>0</v>
      </c>
      <c r="N30" s="129">
        <f t="shared" ref="N30" si="11">SUM(N31:N31)</f>
        <v>0</v>
      </c>
      <c r="O30" s="119" t="e">
        <f>SUM(O31:O31)</f>
        <v>#DIV/0!</v>
      </c>
      <c r="P30" s="499"/>
      <c r="Q30" s="500"/>
      <c r="R30" s="501"/>
    </row>
    <row r="31" spans="2:18" ht="32.1" customHeight="1" thickBot="1">
      <c r="B31" s="529"/>
      <c r="C31" s="137" t="s">
        <v>157</v>
      </c>
      <c r="D31" s="99">
        <f>IF(D15*0.75&gt;50000,50000,D15*0.75)</f>
        <v>0</v>
      </c>
      <c r="E31" s="99">
        <f t="shared" ref="E31:M31" si="12">IF(E15*0.75&gt;50000,50000,E15*0.75)</f>
        <v>0</v>
      </c>
      <c r="F31" s="99">
        <f t="shared" si="12"/>
        <v>0</v>
      </c>
      <c r="G31" s="99">
        <f t="shared" si="12"/>
        <v>0</v>
      </c>
      <c r="H31" s="99">
        <f t="shared" si="12"/>
        <v>0</v>
      </c>
      <c r="I31" s="99">
        <f t="shared" si="12"/>
        <v>0</v>
      </c>
      <c r="J31" s="99">
        <f t="shared" si="12"/>
        <v>0</v>
      </c>
      <c r="K31" s="99">
        <f t="shared" si="12"/>
        <v>0</v>
      </c>
      <c r="L31" s="99">
        <f t="shared" si="12"/>
        <v>0</v>
      </c>
      <c r="M31" s="99">
        <f t="shared" si="12"/>
        <v>0</v>
      </c>
      <c r="N31" s="107">
        <f>SUM(D31:M31)</f>
        <v>0</v>
      </c>
      <c r="O31" s="197" t="e">
        <f>N31/$N$26</f>
        <v>#DIV/0!</v>
      </c>
      <c r="P31" s="499"/>
      <c r="Q31" s="500"/>
      <c r="R31" s="501"/>
    </row>
    <row r="32" spans="2:18" ht="15" customHeight="1" thickBot="1">
      <c r="B32" s="529"/>
      <c r="C32" s="136" t="s">
        <v>172</v>
      </c>
      <c r="D32" s="118">
        <f>D33+D34</f>
        <v>0</v>
      </c>
      <c r="E32" s="118">
        <f t="shared" ref="E32:M32" si="13">E33+E34</f>
        <v>0</v>
      </c>
      <c r="F32" s="118">
        <f t="shared" si="13"/>
        <v>0</v>
      </c>
      <c r="G32" s="118">
        <f t="shared" si="13"/>
        <v>0</v>
      </c>
      <c r="H32" s="118">
        <f t="shared" si="13"/>
        <v>0</v>
      </c>
      <c r="I32" s="118">
        <f t="shared" si="13"/>
        <v>0</v>
      </c>
      <c r="J32" s="118">
        <f t="shared" si="13"/>
        <v>0</v>
      </c>
      <c r="K32" s="118">
        <f t="shared" si="13"/>
        <v>0</v>
      </c>
      <c r="L32" s="118">
        <f t="shared" si="13"/>
        <v>0</v>
      </c>
      <c r="M32" s="118">
        <f t="shared" si="13"/>
        <v>0</v>
      </c>
      <c r="N32" s="129">
        <f>SUM(N33:N34)</f>
        <v>0</v>
      </c>
      <c r="O32" s="119" t="e">
        <f>SUM(O33:O34)</f>
        <v>#DIV/0!</v>
      </c>
      <c r="P32" s="499"/>
      <c r="Q32" s="500"/>
      <c r="R32" s="501"/>
    </row>
    <row r="33" spans="1:54" ht="15.95" customHeight="1">
      <c r="B33" s="529"/>
      <c r="C33" s="138" t="s">
        <v>173</v>
      </c>
      <c r="D33" s="99">
        <f>IF(SUM(D23:D24)*0.75&gt;($N$26*0.1),($N$26*0.1),SUM(D23:D24)*0.75)</f>
        <v>0</v>
      </c>
      <c r="E33" s="99">
        <f t="shared" ref="E33:M33" si="14">IF(SUM(E23:E24)*0.75&gt;($N$26*0.1),($N$26*0.1),SUM(E23:E24)*0.75)</f>
        <v>0</v>
      </c>
      <c r="F33" s="99">
        <f t="shared" si="14"/>
        <v>0</v>
      </c>
      <c r="G33" s="99">
        <f t="shared" si="14"/>
        <v>0</v>
      </c>
      <c r="H33" s="99">
        <f t="shared" si="14"/>
        <v>0</v>
      </c>
      <c r="I33" s="99">
        <f t="shared" si="14"/>
        <v>0</v>
      </c>
      <c r="J33" s="99">
        <f t="shared" si="14"/>
        <v>0</v>
      </c>
      <c r="K33" s="99">
        <f t="shared" si="14"/>
        <v>0</v>
      </c>
      <c r="L33" s="99">
        <f t="shared" si="14"/>
        <v>0</v>
      </c>
      <c r="M33" s="99">
        <f t="shared" si="14"/>
        <v>0</v>
      </c>
      <c r="N33" s="107">
        <f>SUM(D33:M33)</f>
        <v>0</v>
      </c>
      <c r="O33" s="103" t="e">
        <f>N33/$N$26</f>
        <v>#DIV/0!</v>
      </c>
      <c r="P33" s="499"/>
      <c r="Q33" s="500"/>
      <c r="R33" s="501"/>
    </row>
    <row r="34" spans="1:54" ht="17.100000000000001" thickBot="1">
      <c r="B34" s="529"/>
      <c r="C34" s="139" t="s">
        <v>174</v>
      </c>
      <c r="D34" s="99">
        <f>IF(AND(D25*0.75&gt;($N26*0.1),D25*0.75&lt;10000),($N26*0.1),D25*0.75)</f>
        <v>0</v>
      </c>
      <c r="E34" s="99">
        <f t="shared" ref="E34:M34" si="15">IF(AND(E25*0.75&gt;($N26*0.1),E25*0.75&lt;10000),($N26*0.1),E25*0.75)</f>
        <v>0</v>
      </c>
      <c r="F34" s="99">
        <f t="shared" si="15"/>
        <v>0</v>
      </c>
      <c r="G34" s="99">
        <f t="shared" si="15"/>
        <v>0</v>
      </c>
      <c r="H34" s="99">
        <f t="shared" si="15"/>
        <v>0</v>
      </c>
      <c r="I34" s="99">
        <f t="shared" si="15"/>
        <v>0</v>
      </c>
      <c r="J34" s="99">
        <f t="shared" si="15"/>
        <v>0</v>
      </c>
      <c r="K34" s="99">
        <f t="shared" si="15"/>
        <v>0</v>
      </c>
      <c r="L34" s="99">
        <f t="shared" si="15"/>
        <v>0</v>
      </c>
      <c r="M34" s="99">
        <f t="shared" si="15"/>
        <v>0</v>
      </c>
      <c r="N34" s="107">
        <f>SUM(D34:M34)</f>
        <v>0</v>
      </c>
      <c r="O34" s="103" t="e">
        <f>N34/$N$26</f>
        <v>#DIV/0!</v>
      </c>
      <c r="P34" s="499"/>
      <c r="Q34" s="500"/>
      <c r="R34" s="501"/>
      <c r="S34" s="70"/>
    </row>
    <row r="35" spans="1:54" ht="17.100000000000001" thickBot="1">
      <c r="B35" s="529"/>
      <c r="C35" s="136" t="s">
        <v>175</v>
      </c>
      <c r="D35" s="134">
        <f>SUM(D36:D38)</f>
        <v>0</v>
      </c>
      <c r="E35" s="134">
        <f t="shared" ref="E35:L35" si="16">SUM(E36:E38)</f>
        <v>0</v>
      </c>
      <c r="F35" s="134">
        <f t="shared" si="16"/>
        <v>0</v>
      </c>
      <c r="G35" s="134">
        <f t="shared" si="16"/>
        <v>0</v>
      </c>
      <c r="H35" s="134">
        <f t="shared" si="16"/>
        <v>0</v>
      </c>
      <c r="I35" s="134">
        <f t="shared" si="16"/>
        <v>0</v>
      </c>
      <c r="J35" s="134">
        <f t="shared" si="16"/>
        <v>0</v>
      </c>
      <c r="K35" s="134">
        <f t="shared" si="16"/>
        <v>0</v>
      </c>
      <c r="L35" s="134">
        <f t="shared" si="16"/>
        <v>0</v>
      </c>
      <c r="M35" s="134">
        <f>SUM(M36:M38)</f>
        <v>0</v>
      </c>
      <c r="N35" s="130">
        <f>SUM(N36:N38)</f>
        <v>0</v>
      </c>
      <c r="O35" s="120" t="e">
        <f>SUM(O36:O38)</f>
        <v>#DIV/0!</v>
      </c>
      <c r="P35" s="499"/>
      <c r="Q35" s="500"/>
      <c r="R35" s="501"/>
      <c r="S35" s="70" t="s">
        <v>176</v>
      </c>
    </row>
    <row r="36" spans="1:54" ht="50.1" customHeight="1" thickBot="1">
      <c r="B36" s="529"/>
      <c r="C36" s="192" t="s">
        <v>177</v>
      </c>
      <c r="D36" s="127">
        <v>0</v>
      </c>
      <c r="E36" s="127">
        <v>0</v>
      </c>
      <c r="F36" s="127">
        <v>0</v>
      </c>
      <c r="G36" s="127">
        <v>0</v>
      </c>
      <c r="H36" s="127">
        <v>0</v>
      </c>
      <c r="I36" s="127">
        <v>0</v>
      </c>
      <c r="J36" s="127">
        <v>0</v>
      </c>
      <c r="K36" s="127">
        <v>0</v>
      </c>
      <c r="L36" s="127">
        <v>0</v>
      </c>
      <c r="M36" s="127">
        <v>0</v>
      </c>
      <c r="N36" s="131">
        <f>SUM(D36:M36)</f>
        <v>0</v>
      </c>
      <c r="O36" s="121" t="e">
        <f>N36/$N$26</f>
        <v>#DIV/0!</v>
      </c>
      <c r="P36" s="499"/>
      <c r="Q36" s="500"/>
      <c r="R36" s="501"/>
    </row>
    <row r="37" spans="1:54" ht="45.95" thickBot="1">
      <c r="B37" s="529"/>
      <c r="C37" s="192" t="s">
        <v>177</v>
      </c>
      <c r="D37" s="127">
        <v>0</v>
      </c>
      <c r="E37" s="127">
        <v>0</v>
      </c>
      <c r="F37" s="127">
        <v>0</v>
      </c>
      <c r="G37" s="127">
        <v>0</v>
      </c>
      <c r="H37" s="127">
        <v>0</v>
      </c>
      <c r="I37" s="127">
        <v>0</v>
      </c>
      <c r="J37" s="127">
        <v>0</v>
      </c>
      <c r="K37" s="127">
        <v>0</v>
      </c>
      <c r="L37" s="127">
        <v>0</v>
      </c>
      <c r="M37" s="127">
        <v>0</v>
      </c>
      <c r="N37" s="131">
        <f>SUM(D37:M37)</f>
        <v>0</v>
      </c>
      <c r="O37" s="121" t="e">
        <f>N37/$N$26</f>
        <v>#DIV/0!</v>
      </c>
      <c r="P37" s="499"/>
      <c r="Q37" s="500"/>
      <c r="R37" s="501"/>
    </row>
    <row r="38" spans="1:54" ht="45.95" thickBot="1">
      <c r="B38" s="529"/>
      <c r="C38" s="192" t="s">
        <v>177</v>
      </c>
      <c r="D38" s="127">
        <v>0</v>
      </c>
      <c r="E38" s="127">
        <v>0</v>
      </c>
      <c r="F38" s="127">
        <v>0</v>
      </c>
      <c r="G38" s="127">
        <v>0</v>
      </c>
      <c r="H38" s="127">
        <v>0</v>
      </c>
      <c r="I38" s="127">
        <v>0</v>
      </c>
      <c r="J38" s="127">
        <v>0</v>
      </c>
      <c r="K38" s="127">
        <v>0</v>
      </c>
      <c r="L38" s="127">
        <v>0</v>
      </c>
      <c r="M38" s="127">
        <v>0</v>
      </c>
      <c r="N38" s="131">
        <f>SUM(D38:M38)</f>
        <v>0</v>
      </c>
      <c r="O38" s="121" t="e">
        <f>N38/$N$26</f>
        <v>#DIV/0!</v>
      </c>
      <c r="P38" s="499"/>
      <c r="Q38" s="500"/>
      <c r="R38" s="501"/>
    </row>
    <row r="39" spans="1:54" ht="50.1" customHeight="1" thickBot="1">
      <c r="B39" s="529"/>
      <c r="C39" s="140" t="s">
        <v>178</v>
      </c>
      <c r="D39" s="135">
        <f t="shared" ref="D39:M39" si="17">D30+D32-D35</f>
        <v>0</v>
      </c>
      <c r="E39" s="135">
        <f t="shared" si="17"/>
        <v>0</v>
      </c>
      <c r="F39" s="135">
        <f t="shared" si="17"/>
        <v>0</v>
      </c>
      <c r="G39" s="135">
        <f t="shared" si="17"/>
        <v>0</v>
      </c>
      <c r="H39" s="135">
        <f t="shared" si="17"/>
        <v>0</v>
      </c>
      <c r="I39" s="135">
        <f t="shared" si="17"/>
        <v>0</v>
      </c>
      <c r="J39" s="135">
        <f t="shared" si="17"/>
        <v>0</v>
      </c>
      <c r="K39" s="135">
        <f t="shared" si="17"/>
        <v>0</v>
      </c>
      <c r="L39" s="135">
        <f t="shared" si="17"/>
        <v>0</v>
      </c>
      <c r="M39" s="135">
        <f t="shared" si="17"/>
        <v>0</v>
      </c>
      <c r="N39" s="132">
        <f>SUM(D39:M39)</f>
        <v>0</v>
      </c>
      <c r="O39" s="122" t="e">
        <f>N39/$N$26</f>
        <v>#DIV/0!</v>
      </c>
      <c r="P39" s="499"/>
      <c r="Q39" s="500"/>
      <c r="R39" s="501"/>
    </row>
    <row r="40" spans="1:54" ht="17.100000000000001" thickBot="1">
      <c r="B40" s="529"/>
      <c r="C40" s="141" t="s">
        <v>179</v>
      </c>
      <c r="D40" s="175">
        <f>D39+D35</f>
        <v>0</v>
      </c>
      <c r="E40" s="175">
        <f t="shared" ref="E40:M40" si="18">E39+E35</f>
        <v>0</v>
      </c>
      <c r="F40" s="175">
        <f t="shared" si="18"/>
        <v>0</v>
      </c>
      <c r="G40" s="175">
        <f t="shared" si="18"/>
        <v>0</v>
      </c>
      <c r="H40" s="175">
        <f t="shared" si="18"/>
        <v>0</v>
      </c>
      <c r="I40" s="175">
        <f t="shared" si="18"/>
        <v>0</v>
      </c>
      <c r="J40" s="175">
        <f t="shared" si="18"/>
        <v>0</v>
      </c>
      <c r="K40" s="175">
        <f t="shared" si="18"/>
        <v>0</v>
      </c>
      <c r="L40" s="175">
        <f t="shared" si="18"/>
        <v>0</v>
      </c>
      <c r="M40" s="175">
        <f t="shared" si="18"/>
        <v>0</v>
      </c>
      <c r="N40" s="176">
        <f>N39+N35</f>
        <v>0</v>
      </c>
      <c r="O40" s="177" t="e">
        <f>O39+O35</f>
        <v>#DIV/0!</v>
      </c>
      <c r="P40" s="502"/>
      <c r="Q40" s="503"/>
      <c r="R40" s="504"/>
    </row>
    <row r="41" spans="1:54" s="78" customFormat="1" ht="15.95" customHeight="1" thickBot="1">
      <c r="A41" s="1"/>
      <c r="B41" s="529"/>
      <c r="C41" s="91"/>
      <c r="D41" s="91"/>
      <c r="E41" s="91"/>
      <c r="F41" s="91"/>
      <c r="G41" s="91"/>
      <c r="H41" s="91"/>
      <c r="I41" s="91"/>
      <c r="J41" s="91"/>
      <c r="K41" s="91"/>
      <c r="L41" s="91"/>
      <c r="M41" s="91"/>
      <c r="N41" s="92"/>
      <c r="O41" s="95"/>
      <c r="P41" s="538" t="s">
        <v>180</v>
      </c>
      <c r="Q41" s="538" t="s">
        <v>181</v>
      </c>
      <c r="R41" s="538" t="s">
        <v>182</v>
      </c>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ht="15.95" customHeight="1" thickBot="1">
      <c r="B42" s="529"/>
      <c r="C42" s="123" t="s">
        <v>183</v>
      </c>
      <c r="D42" s="125">
        <f>SUM(D43:D45)</f>
        <v>0</v>
      </c>
      <c r="E42" s="125">
        <f t="shared" ref="E42:M42" si="19">SUM(E43:E45)</f>
        <v>0</v>
      </c>
      <c r="F42" s="125">
        <f t="shared" si="19"/>
        <v>0</v>
      </c>
      <c r="G42" s="125">
        <f t="shared" si="19"/>
        <v>0</v>
      </c>
      <c r="H42" s="125">
        <f t="shared" si="19"/>
        <v>0</v>
      </c>
      <c r="I42" s="125">
        <f t="shared" si="19"/>
        <v>0</v>
      </c>
      <c r="J42" s="125">
        <f t="shared" si="19"/>
        <v>0</v>
      </c>
      <c r="K42" s="125">
        <f t="shared" si="19"/>
        <v>0</v>
      </c>
      <c r="L42" s="125">
        <f t="shared" si="19"/>
        <v>0</v>
      </c>
      <c r="M42" s="125">
        <f t="shared" si="19"/>
        <v>0</v>
      </c>
      <c r="N42" s="174">
        <f>SUM(N43:N45)</f>
        <v>0</v>
      </c>
      <c r="O42" s="186" t="e">
        <f>SUM(O43:O45)</f>
        <v>#DIV/0!</v>
      </c>
      <c r="P42" s="539"/>
      <c r="Q42" s="506"/>
      <c r="R42" s="506"/>
    </row>
    <row r="43" spans="1:54" ht="50.1" customHeight="1" thickBot="1">
      <c r="B43" s="529"/>
      <c r="C43" s="192" t="s">
        <v>184</v>
      </c>
      <c r="D43" s="126">
        <v>0</v>
      </c>
      <c r="E43" s="126">
        <v>0</v>
      </c>
      <c r="F43" s="126">
        <v>0</v>
      </c>
      <c r="G43" s="126">
        <v>0</v>
      </c>
      <c r="H43" s="126">
        <v>0</v>
      </c>
      <c r="I43" s="126">
        <v>0</v>
      </c>
      <c r="J43" s="126">
        <v>0</v>
      </c>
      <c r="K43" s="126">
        <v>0</v>
      </c>
      <c r="L43" s="126">
        <v>0</v>
      </c>
      <c r="M43" s="126">
        <v>0</v>
      </c>
      <c r="N43" s="142">
        <f t="shared" ref="N43:N45" si="20">SUM(D43:M43)</f>
        <v>0</v>
      </c>
      <c r="O43" s="121" t="e">
        <f>N43/$N$26</f>
        <v>#DIV/0!</v>
      </c>
      <c r="P43" s="539"/>
      <c r="Q43" s="506"/>
      <c r="R43" s="506"/>
    </row>
    <row r="44" spans="1:54" ht="51.95" customHeight="1" thickBot="1">
      <c r="B44" s="530"/>
      <c r="C44" s="202" t="s">
        <v>184</v>
      </c>
      <c r="D44" s="201">
        <v>0</v>
      </c>
      <c r="E44" s="201">
        <v>0</v>
      </c>
      <c r="F44" s="201">
        <v>0</v>
      </c>
      <c r="G44" s="201">
        <v>0</v>
      </c>
      <c r="H44" s="201">
        <v>0</v>
      </c>
      <c r="I44" s="201">
        <v>0</v>
      </c>
      <c r="J44" s="201">
        <v>0</v>
      </c>
      <c r="K44" s="201">
        <v>0</v>
      </c>
      <c r="L44" s="201">
        <v>0</v>
      </c>
      <c r="M44" s="201">
        <v>0</v>
      </c>
      <c r="N44" s="142">
        <f t="shared" si="20"/>
        <v>0</v>
      </c>
      <c r="O44" s="121" t="e">
        <f t="shared" ref="O44:O45" si="21">N44/$N$26</f>
        <v>#DIV/0!</v>
      </c>
      <c r="P44" s="540"/>
      <c r="Q44" s="507"/>
      <c r="R44" s="507"/>
    </row>
    <row r="45" spans="1:54" ht="54.95" customHeight="1" thickBot="1">
      <c r="B45" s="530"/>
      <c r="C45" s="203" t="s">
        <v>184</v>
      </c>
      <c r="D45" s="201">
        <v>0</v>
      </c>
      <c r="E45" s="201">
        <v>0</v>
      </c>
      <c r="F45" s="201">
        <v>0</v>
      </c>
      <c r="G45" s="201">
        <v>0</v>
      </c>
      <c r="H45" s="201">
        <v>0</v>
      </c>
      <c r="I45" s="201">
        <v>0</v>
      </c>
      <c r="J45" s="201">
        <v>0</v>
      </c>
      <c r="K45" s="201">
        <v>0</v>
      </c>
      <c r="L45" s="201">
        <v>0</v>
      </c>
      <c r="M45" s="201">
        <v>0</v>
      </c>
      <c r="N45" s="142">
        <f t="shared" si="20"/>
        <v>0</v>
      </c>
      <c r="O45" s="121" t="e">
        <f t="shared" si="21"/>
        <v>#DIV/0!</v>
      </c>
      <c r="P45" s="541">
        <f>N26</f>
        <v>0</v>
      </c>
      <c r="Q45" s="476">
        <f>N39</f>
        <v>0</v>
      </c>
      <c r="R45" s="546" t="e">
        <f>O39</f>
        <v>#DIV/0!</v>
      </c>
    </row>
    <row r="46" spans="1:54" ht="30" customHeight="1" thickBot="1">
      <c r="B46" s="529"/>
      <c r="C46" s="124" t="s">
        <v>185</v>
      </c>
      <c r="D46" s="128">
        <f t="shared" ref="D46:M46" si="22">D26-D40-D42</f>
        <v>0</v>
      </c>
      <c r="E46" s="128">
        <f t="shared" si="22"/>
        <v>0</v>
      </c>
      <c r="F46" s="128">
        <f t="shared" si="22"/>
        <v>0</v>
      </c>
      <c r="G46" s="128">
        <f t="shared" si="22"/>
        <v>0</v>
      </c>
      <c r="H46" s="128">
        <f t="shared" si="22"/>
        <v>0</v>
      </c>
      <c r="I46" s="128">
        <f t="shared" si="22"/>
        <v>0</v>
      </c>
      <c r="J46" s="128">
        <f t="shared" si="22"/>
        <v>0</v>
      </c>
      <c r="K46" s="128">
        <f t="shared" si="22"/>
        <v>0</v>
      </c>
      <c r="L46" s="128">
        <f t="shared" si="22"/>
        <v>0</v>
      </c>
      <c r="M46" s="128">
        <f t="shared" si="22"/>
        <v>0</v>
      </c>
      <c r="N46" s="143">
        <f>SUM(D46:M46)</f>
        <v>0</v>
      </c>
      <c r="O46" s="120" t="e">
        <f>N46/$N$26</f>
        <v>#DIV/0!</v>
      </c>
      <c r="P46" s="542"/>
      <c r="Q46" s="544"/>
      <c r="R46" s="544"/>
    </row>
    <row r="47" spans="1:54" ht="17.100000000000001" thickBot="1">
      <c r="B47" s="531"/>
      <c r="C47" s="193" t="s">
        <v>186</v>
      </c>
      <c r="D47" s="178">
        <f>D42+D46</f>
        <v>0</v>
      </c>
      <c r="E47" s="178">
        <f t="shared" ref="E47:M47" si="23">E42+E46</f>
        <v>0</v>
      </c>
      <c r="F47" s="178">
        <f t="shared" si="23"/>
        <v>0</v>
      </c>
      <c r="G47" s="178">
        <f t="shared" si="23"/>
        <v>0</v>
      </c>
      <c r="H47" s="178">
        <f t="shared" si="23"/>
        <v>0</v>
      </c>
      <c r="I47" s="178">
        <f t="shared" si="23"/>
        <v>0</v>
      </c>
      <c r="J47" s="178">
        <f t="shared" si="23"/>
        <v>0</v>
      </c>
      <c r="K47" s="178">
        <f t="shared" si="23"/>
        <v>0</v>
      </c>
      <c r="L47" s="178">
        <f t="shared" si="23"/>
        <v>0</v>
      </c>
      <c r="M47" s="178">
        <f t="shared" si="23"/>
        <v>0</v>
      </c>
      <c r="N47" s="179">
        <f>N46+N42</f>
        <v>0</v>
      </c>
      <c r="O47" s="177" t="e">
        <f>O46+O42</f>
        <v>#DIV/0!</v>
      </c>
      <c r="P47" s="543"/>
      <c r="Q47" s="545"/>
      <c r="R47" s="545"/>
    </row>
    <row r="48" spans="1:54" ht="30" customHeight="1" thickBot="1">
      <c r="B48" s="1"/>
      <c r="C48" s="1"/>
      <c r="D48" s="1"/>
      <c r="E48" s="1"/>
      <c r="F48" s="1"/>
      <c r="G48" s="1"/>
      <c r="H48" s="1"/>
      <c r="I48" s="1"/>
      <c r="J48" s="1"/>
      <c r="K48" s="1"/>
      <c r="L48" s="1"/>
      <c r="M48" s="1"/>
      <c r="N48" s="1"/>
      <c r="O48" s="1"/>
      <c r="P48" s="1"/>
      <c r="Q48" s="1"/>
      <c r="R48" s="1"/>
    </row>
    <row r="49" spans="1:54" ht="69.95" customHeight="1" thickBot="1">
      <c r="B49" s="480" t="s">
        <v>187</v>
      </c>
      <c r="C49" s="481"/>
      <c r="D49" s="481"/>
      <c r="E49" s="481"/>
      <c r="F49" s="481"/>
      <c r="G49" s="481"/>
      <c r="H49" s="481"/>
      <c r="I49" s="481"/>
      <c r="J49" s="481"/>
      <c r="K49" s="481"/>
      <c r="L49" s="481"/>
      <c r="M49" s="481"/>
      <c r="N49" s="481"/>
      <c r="O49" s="481"/>
      <c r="P49" s="482" t="s">
        <v>141</v>
      </c>
      <c r="Q49" s="483"/>
      <c r="R49" s="484"/>
    </row>
    <row r="50" spans="1:54" ht="30" customHeight="1" thickBot="1">
      <c r="B50" s="490" t="s">
        <v>188</v>
      </c>
      <c r="C50" s="494" t="s">
        <v>189</v>
      </c>
      <c r="D50" s="495"/>
      <c r="E50" s="495"/>
      <c r="F50" s="495"/>
      <c r="G50" s="495"/>
      <c r="H50" s="495"/>
      <c r="I50" s="495"/>
      <c r="J50" s="495"/>
      <c r="K50" s="495"/>
      <c r="L50" s="495"/>
      <c r="M50" s="495"/>
      <c r="N50" s="495"/>
      <c r="O50" s="495"/>
      <c r="P50" s="485"/>
      <c r="Q50" s="486"/>
      <c r="R50" s="487"/>
    </row>
    <row r="51" spans="1:54" ht="45" customHeight="1" thickBot="1">
      <c r="B51" s="491"/>
      <c r="C51" s="191" t="s">
        <v>142</v>
      </c>
      <c r="D51" s="209" t="str">
        <f t="shared" ref="D51:M51" si="24">D13</f>
        <v>Nom de l'entreprise  Membre #1</v>
      </c>
      <c r="E51" s="194" t="str">
        <f t="shared" si="24"/>
        <v>Nom de l'entreprise  Membre #2</v>
      </c>
      <c r="F51" s="195" t="str">
        <f t="shared" si="24"/>
        <v>Nom de l'entreprise  Membre #3</v>
      </c>
      <c r="G51" s="194" t="str">
        <f t="shared" si="24"/>
        <v>Nom de l'entreprise  Membre #4</v>
      </c>
      <c r="H51" s="194" t="str">
        <f t="shared" si="24"/>
        <v>Nom de l'entreprise  Membre #5</v>
      </c>
      <c r="I51" s="194" t="str">
        <f t="shared" si="24"/>
        <v>Nom de l'entreprise  Membre #6</v>
      </c>
      <c r="J51" s="194" t="str">
        <f t="shared" si="24"/>
        <v>Nom de l'entreprise  Membre #7</v>
      </c>
      <c r="K51" s="194" t="str">
        <f t="shared" si="24"/>
        <v>Nom de l'entreprise  Membre #8</v>
      </c>
      <c r="L51" s="194" t="str">
        <f t="shared" si="24"/>
        <v>Nom de l'entreprise  Membre #9</v>
      </c>
      <c r="M51" s="196" t="str">
        <f t="shared" si="24"/>
        <v>Nom de l'entreprise  Membre #10</v>
      </c>
      <c r="N51" s="194" t="s">
        <v>153</v>
      </c>
      <c r="O51" s="191" t="s">
        <v>154</v>
      </c>
      <c r="P51" s="488"/>
      <c r="Q51" s="488"/>
      <c r="R51" s="489"/>
    </row>
    <row r="52" spans="1:54" ht="15.95" customHeight="1">
      <c r="B52" s="491"/>
      <c r="C52" s="210" t="s">
        <v>190</v>
      </c>
      <c r="D52" s="150"/>
      <c r="E52" s="150"/>
      <c r="F52" s="150"/>
      <c r="G52" s="150"/>
      <c r="H52" s="150"/>
      <c r="I52" s="150"/>
      <c r="J52" s="150"/>
      <c r="K52" s="150"/>
      <c r="L52" s="150"/>
      <c r="M52" s="150"/>
      <c r="N52" s="145"/>
      <c r="O52" s="145"/>
      <c r="P52" s="496" t="s">
        <v>156</v>
      </c>
      <c r="Q52" s="497"/>
      <c r="R52" s="498"/>
    </row>
    <row r="53" spans="1:54" ht="44.1" customHeight="1" thickBot="1">
      <c r="B53" s="491"/>
      <c r="C53" s="211" t="s">
        <v>157</v>
      </c>
      <c r="D53" s="146">
        <f>SUM(D54:D59)</f>
        <v>0</v>
      </c>
      <c r="E53" s="146">
        <f t="shared" ref="E53:M53" si="25">SUM(E54:E59)</f>
        <v>0</v>
      </c>
      <c r="F53" s="146">
        <f t="shared" si="25"/>
        <v>0</v>
      </c>
      <c r="G53" s="146">
        <f t="shared" si="25"/>
        <v>0</v>
      </c>
      <c r="H53" s="146">
        <f t="shared" si="25"/>
        <v>0</v>
      </c>
      <c r="I53" s="146">
        <f t="shared" si="25"/>
        <v>0</v>
      </c>
      <c r="J53" s="146">
        <f t="shared" si="25"/>
        <v>0</v>
      </c>
      <c r="K53" s="146">
        <f t="shared" si="25"/>
        <v>0</v>
      </c>
      <c r="L53" s="146">
        <f t="shared" si="25"/>
        <v>0</v>
      </c>
      <c r="M53" s="146">
        <f t="shared" si="25"/>
        <v>0</v>
      </c>
      <c r="N53" s="146">
        <f>SUM(N54:N59)</f>
        <v>0</v>
      </c>
      <c r="O53" s="149" t="e">
        <f t="shared" ref="O53:O63" si="26">N53/$N$64</f>
        <v>#DIV/0!</v>
      </c>
      <c r="P53" s="499"/>
      <c r="Q53" s="500"/>
      <c r="R53" s="501"/>
    </row>
    <row r="54" spans="1:54" ht="15" customHeight="1">
      <c r="B54" s="491"/>
      <c r="C54" s="212" t="s">
        <v>158</v>
      </c>
      <c r="D54" s="111">
        <v>0</v>
      </c>
      <c r="E54" s="111">
        <v>0</v>
      </c>
      <c r="F54" s="111">
        <v>0</v>
      </c>
      <c r="G54" s="111">
        <v>0</v>
      </c>
      <c r="H54" s="111">
        <v>0</v>
      </c>
      <c r="I54" s="111">
        <v>0</v>
      </c>
      <c r="J54" s="111">
        <v>0</v>
      </c>
      <c r="K54" s="111">
        <v>0</v>
      </c>
      <c r="L54" s="111">
        <v>0</v>
      </c>
      <c r="M54" s="111">
        <v>0</v>
      </c>
      <c r="N54" s="107">
        <f>SUM(D54:M54)</f>
        <v>0</v>
      </c>
      <c r="O54" s="103" t="e">
        <f t="shared" si="26"/>
        <v>#DIV/0!</v>
      </c>
      <c r="P54" s="499"/>
      <c r="Q54" s="500"/>
      <c r="R54" s="501"/>
    </row>
    <row r="55" spans="1:54" ht="39.950000000000003" customHeight="1">
      <c r="B55" s="491"/>
      <c r="C55" s="214" t="s">
        <v>159</v>
      </c>
      <c r="D55" s="111">
        <v>0</v>
      </c>
      <c r="E55" s="111">
        <v>0</v>
      </c>
      <c r="F55" s="111">
        <v>0</v>
      </c>
      <c r="G55" s="111">
        <v>0</v>
      </c>
      <c r="H55" s="111">
        <v>0</v>
      </c>
      <c r="I55" s="111">
        <v>0</v>
      </c>
      <c r="J55" s="111">
        <v>0</v>
      </c>
      <c r="K55" s="111">
        <v>0</v>
      </c>
      <c r="L55" s="111">
        <v>0</v>
      </c>
      <c r="M55" s="111">
        <v>0</v>
      </c>
      <c r="N55" s="107">
        <f>SUM(D55:M55)</f>
        <v>0</v>
      </c>
      <c r="O55" s="103" t="e">
        <f t="shared" si="26"/>
        <v>#DIV/0!</v>
      </c>
      <c r="P55" s="499"/>
      <c r="Q55" s="500"/>
      <c r="R55" s="501"/>
    </row>
    <row r="56" spans="1:54" ht="30">
      <c r="B56" s="491"/>
      <c r="C56" s="213" t="s">
        <v>160</v>
      </c>
      <c r="D56" s="111">
        <v>0</v>
      </c>
      <c r="E56" s="111">
        <v>0</v>
      </c>
      <c r="F56" s="111">
        <v>0</v>
      </c>
      <c r="G56" s="111">
        <v>0</v>
      </c>
      <c r="H56" s="111">
        <v>0</v>
      </c>
      <c r="I56" s="111">
        <v>0</v>
      </c>
      <c r="J56" s="111">
        <v>0</v>
      </c>
      <c r="K56" s="111">
        <v>0</v>
      </c>
      <c r="L56" s="111">
        <v>0</v>
      </c>
      <c r="M56" s="111">
        <v>0</v>
      </c>
      <c r="N56" s="107">
        <f t="shared" ref="N56" si="27">SUM(D56:M56)</f>
        <v>0</v>
      </c>
      <c r="O56" s="103" t="e">
        <f t="shared" si="26"/>
        <v>#DIV/0!</v>
      </c>
      <c r="P56" s="499"/>
      <c r="Q56" s="500"/>
      <c r="R56" s="501"/>
    </row>
    <row r="57" spans="1:54" ht="45">
      <c r="B57" s="491"/>
      <c r="C57" s="213" t="s">
        <v>161</v>
      </c>
      <c r="D57" s="111">
        <v>0</v>
      </c>
      <c r="E57" s="111">
        <v>0</v>
      </c>
      <c r="F57" s="111">
        <v>0</v>
      </c>
      <c r="G57" s="111">
        <v>0</v>
      </c>
      <c r="H57" s="111">
        <v>0</v>
      </c>
      <c r="I57" s="111">
        <v>0</v>
      </c>
      <c r="J57" s="111">
        <v>0</v>
      </c>
      <c r="K57" s="111">
        <v>0</v>
      </c>
      <c r="L57" s="111">
        <v>0</v>
      </c>
      <c r="M57" s="111">
        <v>0</v>
      </c>
      <c r="N57" s="107">
        <f>SUM(D57:M57)</f>
        <v>0</v>
      </c>
      <c r="O57" s="103" t="e">
        <f t="shared" si="26"/>
        <v>#DIV/0!</v>
      </c>
      <c r="P57" s="499"/>
      <c r="Q57" s="500"/>
      <c r="R57" s="501"/>
    </row>
    <row r="58" spans="1:54" ht="30">
      <c r="B58" s="491"/>
      <c r="C58" s="213" t="s">
        <v>162</v>
      </c>
      <c r="D58" s="111">
        <v>0</v>
      </c>
      <c r="E58" s="111">
        <v>0</v>
      </c>
      <c r="F58" s="111">
        <v>0</v>
      </c>
      <c r="G58" s="111">
        <v>0</v>
      </c>
      <c r="H58" s="111">
        <v>0</v>
      </c>
      <c r="I58" s="111">
        <v>0</v>
      </c>
      <c r="J58" s="111">
        <v>0</v>
      </c>
      <c r="K58" s="111">
        <v>0</v>
      </c>
      <c r="L58" s="111">
        <v>0</v>
      </c>
      <c r="M58" s="111">
        <v>0</v>
      </c>
      <c r="N58" s="107">
        <f t="shared" ref="N58:N59" si="28">SUM(D58:M58)</f>
        <v>0</v>
      </c>
      <c r="O58" s="103" t="e">
        <f t="shared" si="26"/>
        <v>#DIV/0!</v>
      </c>
      <c r="P58" s="499"/>
      <c r="Q58" s="500"/>
      <c r="R58" s="501"/>
    </row>
    <row r="59" spans="1:54" ht="45.95" thickBot="1">
      <c r="B59" s="491"/>
      <c r="C59" s="213" t="s">
        <v>163</v>
      </c>
      <c r="D59" s="111">
        <v>0</v>
      </c>
      <c r="E59" s="111">
        <v>0</v>
      </c>
      <c r="F59" s="111">
        <v>0</v>
      </c>
      <c r="G59" s="111">
        <v>0</v>
      </c>
      <c r="H59" s="111">
        <v>0</v>
      </c>
      <c r="I59" s="111">
        <v>0</v>
      </c>
      <c r="J59" s="111">
        <v>0</v>
      </c>
      <c r="K59" s="111">
        <v>0</v>
      </c>
      <c r="L59" s="111">
        <v>0</v>
      </c>
      <c r="M59" s="111">
        <v>0</v>
      </c>
      <c r="N59" s="107">
        <f t="shared" si="28"/>
        <v>0</v>
      </c>
      <c r="O59" s="103" t="e">
        <f t="shared" si="26"/>
        <v>#DIV/0!</v>
      </c>
      <c r="P59" s="499"/>
      <c r="Q59" s="500"/>
      <c r="R59" s="501"/>
    </row>
    <row r="60" spans="1:54" ht="17.100000000000001" thickBot="1">
      <c r="B60" s="491"/>
      <c r="C60" s="199" t="s">
        <v>164</v>
      </c>
      <c r="D60" s="146">
        <f>SUM(D61:D63)</f>
        <v>0</v>
      </c>
      <c r="E60" s="146">
        <f t="shared" ref="E60:M60" si="29">SUM(E61:E63)</f>
        <v>0</v>
      </c>
      <c r="F60" s="146">
        <f t="shared" si="29"/>
        <v>0</v>
      </c>
      <c r="G60" s="146">
        <f t="shared" si="29"/>
        <v>0</v>
      </c>
      <c r="H60" s="146">
        <f t="shared" si="29"/>
        <v>0</v>
      </c>
      <c r="I60" s="146">
        <f t="shared" si="29"/>
        <v>0</v>
      </c>
      <c r="J60" s="146">
        <f t="shared" si="29"/>
        <v>0</v>
      </c>
      <c r="K60" s="146">
        <f t="shared" si="29"/>
        <v>0</v>
      </c>
      <c r="L60" s="146">
        <f t="shared" si="29"/>
        <v>0</v>
      </c>
      <c r="M60" s="146">
        <f t="shared" si="29"/>
        <v>0</v>
      </c>
      <c r="N60" s="146">
        <f>SUM(N61:N63)</f>
        <v>0</v>
      </c>
      <c r="O60" s="149" t="e">
        <f t="shared" si="26"/>
        <v>#DIV/0!</v>
      </c>
      <c r="P60" s="499"/>
      <c r="Q60" s="500"/>
      <c r="R60" s="501"/>
    </row>
    <row r="61" spans="1:54" ht="75">
      <c r="B61" s="491"/>
      <c r="C61" s="204" t="s">
        <v>165</v>
      </c>
      <c r="D61" s="111">
        <v>0</v>
      </c>
      <c r="E61" s="111">
        <v>0</v>
      </c>
      <c r="F61" s="111">
        <v>0</v>
      </c>
      <c r="G61" s="111">
        <v>0</v>
      </c>
      <c r="H61" s="111">
        <v>0</v>
      </c>
      <c r="I61" s="111">
        <v>0</v>
      </c>
      <c r="J61" s="111">
        <v>0</v>
      </c>
      <c r="K61" s="111">
        <v>0</v>
      </c>
      <c r="L61" s="111">
        <v>0</v>
      </c>
      <c r="M61" s="111">
        <v>0</v>
      </c>
      <c r="N61" s="107">
        <f>SUM(D61:M61)</f>
        <v>0</v>
      </c>
      <c r="O61" s="103" t="e">
        <f t="shared" si="26"/>
        <v>#DIV/0!</v>
      </c>
      <c r="P61" s="499"/>
      <c r="Q61" s="500"/>
      <c r="R61" s="501"/>
    </row>
    <row r="62" spans="1:54" ht="60">
      <c r="B62" s="491"/>
      <c r="C62" s="189" t="s">
        <v>166</v>
      </c>
      <c r="D62" s="111">
        <v>0</v>
      </c>
      <c r="E62" s="111">
        <v>0</v>
      </c>
      <c r="F62" s="111">
        <v>0</v>
      </c>
      <c r="G62" s="111">
        <v>0</v>
      </c>
      <c r="H62" s="111">
        <v>0</v>
      </c>
      <c r="I62" s="111">
        <v>0</v>
      </c>
      <c r="J62" s="111">
        <v>0</v>
      </c>
      <c r="K62" s="111">
        <v>0</v>
      </c>
      <c r="L62" s="111">
        <v>0</v>
      </c>
      <c r="M62" s="111">
        <v>0</v>
      </c>
      <c r="N62" s="107">
        <f t="shared" ref="N62" si="30">SUM(D62:M62)</f>
        <v>0</v>
      </c>
      <c r="O62" s="103" t="e">
        <f t="shared" si="26"/>
        <v>#DIV/0!</v>
      </c>
      <c r="P62" s="499"/>
      <c r="Q62" s="500"/>
      <c r="R62" s="501"/>
    </row>
    <row r="63" spans="1:54" ht="45.95" thickBot="1">
      <c r="B63" s="491"/>
      <c r="C63" s="200" t="s">
        <v>167</v>
      </c>
      <c r="D63" s="111">
        <v>0</v>
      </c>
      <c r="E63" s="111">
        <v>0</v>
      </c>
      <c r="F63" s="111">
        <v>0</v>
      </c>
      <c r="G63" s="111">
        <v>0</v>
      </c>
      <c r="H63" s="111">
        <v>0</v>
      </c>
      <c r="I63" s="111">
        <v>0</v>
      </c>
      <c r="J63" s="111">
        <v>0</v>
      </c>
      <c r="K63" s="111">
        <v>0</v>
      </c>
      <c r="L63" s="111">
        <v>0</v>
      </c>
      <c r="M63" s="111">
        <v>0</v>
      </c>
      <c r="N63" s="107">
        <f>SUM(D63:M63)</f>
        <v>0</v>
      </c>
      <c r="O63" s="103" t="e">
        <f t="shared" si="26"/>
        <v>#DIV/0!</v>
      </c>
      <c r="P63" s="499"/>
      <c r="Q63" s="500"/>
      <c r="R63" s="501"/>
    </row>
    <row r="64" spans="1:54" customFormat="1" ht="30.95" customHeight="1" thickBot="1">
      <c r="A64" s="1"/>
      <c r="B64" s="491"/>
      <c r="C64" s="206" t="s">
        <v>191</v>
      </c>
      <c r="D64" s="205">
        <f>SUM(D53,D60)</f>
        <v>0</v>
      </c>
      <c r="E64" s="205">
        <f t="shared" ref="E64:M64" si="31">SUM(E53,E60)</f>
        <v>0</v>
      </c>
      <c r="F64" s="205">
        <f t="shared" si="31"/>
        <v>0</v>
      </c>
      <c r="G64" s="205">
        <f t="shared" si="31"/>
        <v>0</v>
      </c>
      <c r="H64" s="205">
        <f t="shared" si="31"/>
        <v>0</v>
      </c>
      <c r="I64" s="205">
        <f t="shared" si="31"/>
        <v>0</v>
      </c>
      <c r="J64" s="205">
        <f t="shared" si="31"/>
        <v>0</v>
      </c>
      <c r="K64" s="205">
        <f t="shared" si="31"/>
        <v>0</v>
      </c>
      <c r="L64" s="205">
        <f t="shared" si="31"/>
        <v>0</v>
      </c>
      <c r="M64" s="205">
        <f t="shared" si="31"/>
        <v>0</v>
      </c>
      <c r="N64" s="147">
        <f>IF(SUM(D64:M64)=SUM(N53,N60),SUM(D64:M64),"ERREUR !")</f>
        <v>0</v>
      </c>
      <c r="O64" s="104" t="e">
        <f>IF(SUM(D65:M65)=SUM(O53,O60),SUM(D65:M65),"ERREUR !")</f>
        <v>#DIV/0!</v>
      </c>
      <c r="P64" s="499"/>
      <c r="Q64" s="500"/>
      <c r="R64" s="501"/>
      <c r="S64" s="78"/>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row>
    <row r="65" spans="1:54" customFormat="1" ht="17.100000000000001" thickBot="1">
      <c r="A65" s="1"/>
      <c r="B65" s="491"/>
      <c r="C65" s="152" t="s">
        <v>192</v>
      </c>
      <c r="D65" s="151" t="e">
        <f>D64/$N$64</f>
        <v>#DIV/0!</v>
      </c>
      <c r="E65" s="151" t="e">
        <f t="shared" ref="E65:M65" si="32">E64/$N$64</f>
        <v>#DIV/0!</v>
      </c>
      <c r="F65" s="151" t="e">
        <f t="shared" si="32"/>
        <v>#DIV/0!</v>
      </c>
      <c r="G65" s="151" t="e">
        <f t="shared" si="32"/>
        <v>#DIV/0!</v>
      </c>
      <c r="H65" s="151" t="e">
        <f t="shared" si="32"/>
        <v>#DIV/0!</v>
      </c>
      <c r="I65" s="151" t="e">
        <f t="shared" si="32"/>
        <v>#DIV/0!</v>
      </c>
      <c r="J65" s="151" t="e">
        <f t="shared" si="32"/>
        <v>#DIV/0!</v>
      </c>
      <c r="K65" s="151" t="e">
        <f t="shared" si="32"/>
        <v>#DIV/0!</v>
      </c>
      <c r="L65" s="151" t="e">
        <f t="shared" si="32"/>
        <v>#DIV/0!</v>
      </c>
      <c r="M65" s="151" t="e">
        <f t="shared" si="32"/>
        <v>#DIV/0!</v>
      </c>
      <c r="N65" s="148" t="e">
        <f>SUM(D65:M65)</f>
        <v>#DIV/0!</v>
      </c>
      <c r="O65" s="148"/>
      <c r="P65" s="499"/>
      <c r="Q65" s="500"/>
      <c r="R65" s="501"/>
      <c r="S65" s="78"/>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row>
    <row r="66" spans="1:54" customFormat="1" ht="30" customHeight="1" thickBot="1">
      <c r="A66" s="1"/>
      <c r="B66" s="492"/>
      <c r="C66" s="505" t="s">
        <v>115</v>
      </c>
      <c r="D66" s="505"/>
      <c r="E66" s="505"/>
      <c r="F66" s="505"/>
      <c r="G66" s="505"/>
      <c r="H66" s="505"/>
      <c r="I66" s="505"/>
      <c r="J66" s="505"/>
      <c r="K66" s="505"/>
      <c r="L66" s="505"/>
      <c r="M66" s="505"/>
      <c r="N66" s="505"/>
      <c r="O66" s="505"/>
      <c r="P66" s="499"/>
      <c r="Q66" s="500"/>
      <c r="R66" s="501"/>
      <c r="S66" s="78"/>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row>
    <row r="67" spans="1:54" customFormat="1" ht="36" customHeight="1" thickBot="1">
      <c r="A67" s="1"/>
      <c r="B67" s="491"/>
      <c r="C67" s="144" t="s">
        <v>170</v>
      </c>
      <c r="D67" s="144" t="s">
        <v>193</v>
      </c>
      <c r="E67" s="144" t="s">
        <v>194</v>
      </c>
      <c r="F67" s="144" t="s">
        <v>195</v>
      </c>
      <c r="G67" s="144" t="s">
        <v>196</v>
      </c>
      <c r="H67" s="144" t="s">
        <v>197</v>
      </c>
      <c r="I67" s="144" t="s">
        <v>198</v>
      </c>
      <c r="J67" s="144" t="s">
        <v>199</v>
      </c>
      <c r="K67" s="144" t="s">
        <v>200</v>
      </c>
      <c r="L67" s="144" t="s">
        <v>201</v>
      </c>
      <c r="M67" s="144" t="s">
        <v>202</v>
      </c>
      <c r="N67" s="144" t="s">
        <v>171</v>
      </c>
      <c r="O67" s="191" t="s">
        <v>203</v>
      </c>
      <c r="P67" s="499"/>
      <c r="Q67" s="500"/>
      <c r="R67" s="501"/>
      <c r="S67" s="78"/>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row>
    <row r="68" spans="1:54" customFormat="1" ht="18" customHeight="1" thickBot="1">
      <c r="A68" s="1"/>
      <c r="B68" s="492"/>
      <c r="C68" s="136" t="s">
        <v>155</v>
      </c>
      <c r="D68" s="133">
        <f>SUM(D69:D69)</f>
        <v>0</v>
      </c>
      <c r="E68" s="133">
        <f t="shared" ref="E68:M68" si="33">SUM(E69:E69)</f>
        <v>0</v>
      </c>
      <c r="F68" s="133">
        <f t="shared" si="33"/>
        <v>0</v>
      </c>
      <c r="G68" s="133">
        <f t="shared" si="33"/>
        <v>0</v>
      </c>
      <c r="H68" s="133">
        <f t="shared" si="33"/>
        <v>0</v>
      </c>
      <c r="I68" s="133">
        <f t="shared" si="33"/>
        <v>0</v>
      </c>
      <c r="J68" s="133">
        <f t="shared" si="33"/>
        <v>0</v>
      </c>
      <c r="K68" s="133">
        <f t="shared" si="33"/>
        <v>0</v>
      </c>
      <c r="L68" s="133">
        <f t="shared" si="33"/>
        <v>0</v>
      </c>
      <c r="M68" s="133">
        <f t="shared" si="33"/>
        <v>0</v>
      </c>
      <c r="N68" s="159">
        <f>SUM(N69:N69)</f>
        <v>0</v>
      </c>
      <c r="O68" s="166" t="e">
        <f>N68/$N$64</f>
        <v>#DIV/0!</v>
      </c>
      <c r="P68" s="499"/>
      <c r="Q68" s="500"/>
      <c r="R68" s="501"/>
      <c r="S68" s="78"/>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row>
    <row r="69" spans="1:54" customFormat="1" ht="33.950000000000003" customHeight="1" thickBot="1">
      <c r="A69" s="1"/>
      <c r="B69" s="492"/>
      <c r="C69" s="137" t="s">
        <v>157</v>
      </c>
      <c r="D69" s="99">
        <f>IF(D53*0.75&gt;50000,50000,D53*0.75)</f>
        <v>0</v>
      </c>
      <c r="E69" s="99">
        <f t="shared" ref="E69:M69" si="34">IF(E53*0.75&gt;50000,50000,E53*0.75)</f>
        <v>0</v>
      </c>
      <c r="F69" s="99">
        <f t="shared" si="34"/>
        <v>0</v>
      </c>
      <c r="G69" s="99">
        <f t="shared" si="34"/>
        <v>0</v>
      </c>
      <c r="H69" s="99">
        <f t="shared" si="34"/>
        <v>0</v>
      </c>
      <c r="I69" s="99">
        <f t="shared" si="34"/>
        <v>0</v>
      </c>
      <c r="J69" s="99">
        <f t="shared" si="34"/>
        <v>0</v>
      </c>
      <c r="K69" s="99">
        <f t="shared" si="34"/>
        <v>0</v>
      </c>
      <c r="L69" s="99">
        <f t="shared" si="34"/>
        <v>0</v>
      </c>
      <c r="M69" s="99">
        <f t="shared" si="34"/>
        <v>0</v>
      </c>
      <c r="N69" s="160">
        <f>SUM(D69:M69)</f>
        <v>0</v>
      </c>
      <c r="O69" s="167" t="e">
        <f>N69/$N$64</f>
        <v>#DIV/0!</v>
      </c>
      <c r="P69" s="499"/>
      <c r="Q69" s="500"/>
      <c r="R69" s="501"/>
      <c r="S69" s="78"/>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row>
    <row r="70" spans="1:54" customFormat="1" ht="18" customHeight="1" thickBot="1">
      <c r="A70" s="1"/>
      <c r="B70" s="491"/>
      <c r="C70" s="136" t="s">
        <v>172</v>
      </c>
      <c r="D70" s="118">
        <f>D71+D72</f>
        <v>0</v>
      </c>
      <c r="E70" s="118">
        <f t="shared" ref="E70:M70" si="35">E71+E72</f>
        <v>0</v>
      </c>
      <c r="F70" s="118">
        <f t="shared" si="35"/>
        <v>0</v>
      </c>
      <c r="G70" s="118">
        <f t="shared" si="35"/>
        <v>0</v>
      </c>
      <c r="H70" s="118">
        <f t="shared" si="35"/>
        <v>0</v>
      </c>
      <c r="I70" s="118">
        <f t="shared" si="35"/>
        <v>0</v>
      </c>
      <c r="J70" s="118">
        <f t="shared" si="35"/>
        <v>0</v>
      </c>
      <c r="K70" s="118">
        <f t="shared" si="35"/>
        <v>0</v>
      </c>
      <c r="L70" s="118">
        <f t="shared" si="35"/>
        <v>0</v>
      </c>
      <c r="M70" s="118">
        <f t="shared" si="35"/>
        <v>0</v>
      </c>
      <c r="N70" s="161">
        <f>SUM(N71:N72)</f>
        <v>0</v>
      </c>
      <c r="O70" s="168" t="e">
        <f>SUM(O71:O72)</f>
        <v>#DIV/0!</v>
      </c>
      <c r="P70" s="499"/>
      <c r="Q70" s="500"/>
      <c r="R70" s="501"/>
      <c r="S70" s="78"/>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row>
    <row r="71" spans="1:54" customFormat="1" ht="18" customHeight="1">
      <c r="A71" s="1"/>
      <c r="B71" s="492"/>
      <c r="C71" s="138" t="s">
        <v>173</v>
      </c>
      <c r="D71" s="99">
        <f>IF(SUM(D61:D62)*0.75&gt;($N$26*0.1),($N$26*0.1),SUM(D61:D62)*0.75)</f>
        <v>0</v>
      </c>
      <c r="E71" s="99">
        <f t="shared" ref="E71:M71" si="36">IF(SUM(E61:E62)*0.75&gt;($N$26*0.1),($N$26*0.1),SUM(E61:E62)*0.75)</f>
        <v>0</v>
      </c>
      <c r="F71" s="99">
        <f t="shared" si="36"/>
        <v>0</v>
      </c>
      <c r="G71" s="99">
        <f t="shared" si="36"/>
        <v>0</v>
      </c>
      <c r="H71" s="99">
        <f t="shared" si="36"/>
        <v>0</v>
      </c>
      <c r="I71" s="99">
        <f t="shared" si="36"/>
        <v>0</v>
      </c>
      <c r="J71" s="99">
        <f t="shared" si="36"/>
        <v>0</v>
      </c>
      <c r="K71" s="99">
        <f t="shared" si="36"/>
        <v>0</v>
      </c>
      <c r="L71" s="99">
        <f t="shared" si="36"/>
        <v>0</v>
      </c>
      <c r="M71" s="99">
        <f t="shared" si="36"/>
        <v>0</v>
      </c>
      <c r="N71" s="99">
        <f>SUM(D71:M71)</f>
        <v>0</v>
      </c>
      <c r="O71" s="169" t="e">
        <f>N71/$N$64</f>
        <v>#DIV/0!</v>
      </c>
      <c r="P71" s="499"/>
      <c r="Q71" s="500"/>
      <c r="R71" s="501"/>
      <c r="S71" s="78"/>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row>
    <row r="72" spans="1:54" customFormat="1" ht="18" customHeight="1" thickBot="1">
      <c r="A72" s="1"/>
      <c r="B72" s="492"/>
      <c r="C72" s="139" t="s">
        <v>174</v>
      </c>
      <c r="D72" s="99">
        <f>IF(AND(D63*0.75&gt;($N64*0.1),D63*0.75&lt;10000),($N64*0.1),D63*0.75)</f>
        <v>0</v>
      </c>
      <c r="E72" s="99">
        <f t="shared" ref="E72:M72" si="37">IF(AND(E63*0.75&gt;($N64*0.1),E63*0.75&lt;10000),($N64*0.1),E63*0.75)</f>
        <v>0</v>
      </c>
      <c r="F72" s="99">
        <f t="shared" si="37"/>
        <v>0</v>
      </c>
      <c r="G72" s="99">
        <f t="shared" si="37"/>
        <v>0</v>
      </c>
      <c r="H72" s="99">
        <f t="shared" si="37"/>
        <v>0</v>
      </c>
      <c r="I72" s="99">
        <f t="shared" si="37"/>
        <v>0</v>
      </c>
      <c r="J72" s="99">
        <f t="shared" si="37"/>
        <v>0</v>
      </c>
      <c r="K72" s="99">
        <f t="shared" si="37"/>
        <v>0</v>
      </c>
      <c r="L72" s="99">
        <f t="shared" si="37"/>
        <v>0</v>
      </c>
      <c r="M72" s="99">
        <f t="shared" si="37"/>
        <v>0</v>
      </c>
      <c r="N72" s="99">
        <f>SUM(D72:M72)</f>
        <v>0</v>
      </c>
      <c r="O72" s="169" t="e">
        <f>N72/$N$64</f>
        <v>#DIV/0!</v>
      </c>
      <c r="P72" s="499"/>
      <c r="Q72" s="500"/>
      <c r="R72" s="501"/>
      <c r="S72" s="78"/>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row>
    <row r="73" spans="1:54" customFormat="1" ht="20.100000000000001" customHeight="1" thickBot="1">
      <c r="A73" s="1"/>
      <c r="B73" s="492"/>
      <c r="C73" s="136" t="s">
        <v>175</v>
      </c>
      <c r="D73" s="155">
        <f>SUM(D74:D76)</f>
        <v>0</v>
      </c>
      <c r="E73" s="155">
        <f t="shared" ref="E73:M73" si="38">SUM(E74:E76)</f>
        <v>0</v>
      </c>
      <c r="F73" s="155">
        <f t="shared" si="38"/>
        <v>0</v>
      </c>
      <c r="G73" s="155">
        <f t="shared" si="38"/>
        <v>0</v>
      </c>
      <c r="H73" s="155">
        <f t="shared" si="38"/>
        <v>0</v>
      </c>
      <c r="I73" s="155">
        <f t="shared" si="38"/>
        <v>0</v>
      </c>
      <c r="J73" s="155">
        <f t="shared" si="38"/>
        <v>0</v>
      </c>
      <c r="K73" s="155">
        <f t="shared" si="38"/>
        <v>0</v>
      </c>
      <c r="L73" s="155">
        <f t="shared" si="38"/>
        <v>0</v>
      </c>
      <c r="M73" s="155">
        <f t="shared" si="38"/>
        <v>0</v>
      </c>
      <c r="N73" s="162">
        <f>SUM(N74:N76)</f>
        <v>0</v>
      </c>
      <c r="O73" s="168" t="e">
        <f>N73/N64</f>
        <v>#DIV/0!</v>
      </c>
      <c r="P73" s="499"/>
      <c r="Q73" s="500"/>
      <c r="R73" s="501"/>
      <c r="S73" s="78"/>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row>
    <row r="74" spans="1:54" customFormat="1" ht="54" customHeight="1" thickBot="1">
      <c r="A74" s="1"/>
      <c r="B74" s="492"/>
      <c r="C74" s="192" t="s">
        <v>177</v>
      </c>
      <c r="D74" s="127">
        <v>0</v>
      </c>
      <c r="E74" s="127">
        <v>0</v>
      </c>
      <c r="F74" s="127">
        <v>0</v>
      </c>
      <c r="G74" s="127">
        <v>0</v>
      </c>
      <c r="H74" s="127">
        <v>0</v>
      </c>
      <c r="I74" s="127">
        <v>0</v>
      </c>
      <c r="J74" s="127">
        <v>0</v>
      </c>
      <c r="K74" s="127">
        <v>0</v>
      </c>
      <c r="L74" s="127">
        <v>0</v>
      </c>
      <c r="M74" s="127">
        <v>0</v>
      </c>
      <c r="N74" s="142">
        <f t="shared" ref="N74:N76" si="39">SUM(D74:M74)</f>
        <v>0</v>
      </c>
      <c r="O74" s="170" t="e">
        <f>N74/$N$64</f>
        <v>#DIV/0!</v>
      </c>
      <c r="P74" s="499"/>
      <c r="Q74" s="500"/>
      <c r="R74" s="501"/>
      <c r="S74" s="78"/>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row>
    <row r="75" spans="1:54" customFormat="1" ht="60.95" customHeight="1" thickBot="1">
      <c r="A75" s="1"/>
      <c r="B75" s="492"/>
      <c r="C75" s="192" t="s">
        <v>177</v>
      </c>
      <c r="D75" s="127">
        <v>0</v>
      </c>
      <c r="E75" s="127">
        <v>0</v>
      </c>
      <c r="F75" s="127">
        <v>0</v>
      </c>
      <c r="G75" s="127">
        <v>0</v>
      </c>
      <c r="H75" s="127">
        <v>0</v>
      </c>
      <c r="I75" s="127">
        <v>0</v>
      </c>
      <c r="J75" s="127">
        <v>0</v>
      </c>
      <c r="K75" s="127">
        <v>0</v>
      </c>
      <c r="L75" s="127">
        <v>0</v>
      </c>
      <c r="M75" s="127">
        <v>0</v>
      </c>
      <c r="N75" s="142">
        <f t="shared" si="39"/>
        <v>0</v>
      </c>
      <c r="O75" s="170" t="e">
        <f>N75/$N$64</f>
        <v>#DIV/0!</v>
      </c>
      <c r="P75" s="499"/>
      <c r="Q75" s="500"/>
      <c r="R75" s="501"/>
      <c r="S75" s="78"/>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row>
    <row r="76" spans="1:54" customFormat="1" ht="65.099999999999994" customHeight="1" thickBot="1">
      <c r="A76" s="1"/>
      <c r="B76" s="492"/>
      <c r="C76" s="192" t="s">
        <v>177</v>
      </c>
      <c r="D76" s="127">
        <v>0</v>
      </c>
      <c r="E76" s="127">
        <v>0</v>
      </c>
      <c r="F76" s="127">
        <v>0</v>
      </c>
      <c r="G76" s="127">
        <v>0</v>
      </c>
      <c r="H76" s="127">
        <v>0</v>
      </c>
      <c r="I76" s="127">
        <v>0</v>
      </c>
      <c r="J76" s="127">
        <v>0</v>
      </c>
      <c r="K76" s="127">
        <v>0</v>
      </c>
      <c r="L76" s="127">
        <v>0</v>
      </c>
      <c r="M76" s="127">
        <v>0</v>
      </c>
      <c r="N76" s="142">
        <f t="shared" si="39"/>
        <v>0</v>
      </c>
      <c r="O76" s="170" t="e">
        <f>N76/$N$64</f>
        <v>#DIV/0!</v>
      </c>
      <c r="P76" s="499"/>
      <c r="Q76" s="500"/>
      <c r="R76" s="501"/>
      <c r="S76" s="78"/>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row>
    <row r="77" spans="1:54" customFormat="1" ht="42.95" customHeight="1" thickBot="1">
      <c r="A77" s="1"/>
      <c r="B77" s="492"/>
      <c r="C77" s="97" t="s">
        <v>178</v>
      </c>
      <c r="D77" s="183">
        <f>SUM(D68,D70)-D73</f>
        <v>0</v>
      </c>
      <c r="E77" s="183">
        <f t="shared" ref="E77:M77" si="40">SUM(E68,E70)-E73</f>
        <v>0</v>
      </c>
      <c r="F77" s="183">
        <f t="shared" si="40"/>
        <v>0</v>
      </c>
      <c r="G77" s="183">
        <f t="shared" si="40"/>
        <v>0</v>
      </c>
      <c r="H77" s="183">
        <f t="shared" si="40"/>
        <v>0</v>
      </c>
      <c r="I77" s="183">
        <f t="shared" si="40"/>
        <v>0</v>
      </c>
      <c r="J77" s="183">
        <f t="shared" si="40"/>
        <v>0</v>
      </c>
      <c r="K77" s="183">
        <f t="shared" si="40"/>
        <v>0</v>
      </c>
      <c r="L77" s="183">
        <f t="shared" si="40"/>
        <v>0</v>
      </c>
      <c r="M77" s="183">
        <f t="shared" si="40"/>
        <v>0</v>
      </c>
      <c r="N77" s="187">
        <f>SUM(D77:M77)</f>
        <v>0</v>
      </c>
      <c r="O77" s="188" t="e">
        <f>N77/$N$64</f>
        <v>#DIV/0!</v>
      </c>
      <c r="P77" s="499"/>
      <c r="Q77" s="500"/>
      <c r="R77" s="501"/>
      <c r="S77" s="78"/>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row>
    <row r="78" spans="1:54" customFormat="1" ht="18" customHeight="1" thickBot="1">
      <c r="A78" s="1"/>
      <c r="B78" s="492"/>
      <c r="C78" s="182" t="s">
        <v>179</v>
      </c>
      <c r="D78" s="180">
        <f>D73+D77</f>
        <v>0</v>
      </c>
      <c r="E78" s="180">
        <f t="shared" ref="E78:M78" si="41">E73+E77</f>
        <v>0</v>
      </c>
      <c r="F78" s="180">
        <f t="shared" si="41"/>
        <v>0</v>
      </c>
      <c r="G78" s="180">
        <f t="shared" si="41"/>
        <v>0</v>
      </c>
      <c r="H78" s="180">
        <f t="shared" si="41"/>
        <v>0</v>
      </c>
      <c r="I78" s="180">
        <f t="shared" si="41"/>
        <v>0</v>
      </c>
      <c r="J78" s="180">
        <f t="shared" si="41"/>
        <v>0</v>
      </c>
      <c r="K78" s="180">
        <f t="shared" si="41"/>
        <v>0</v>
      </c>
      <c r="L78" s="180">
        <f t="shared" si="41"/>
        <v>0</v>
      </c>
      <c r="M78" s="180">
        <f t="shared" si="41"/>
        <v>0</v>
      </c>
      <c r="N78" s="180">
        <f>N77+N73</f>
        <v>0</v>
      </c>
      <c r="O78" s="181" t="e">
        <f>O77+O73</f>
        <v>#DIV/0!</v>
      </c>
      <c r="P78" s="502"/>
      <c r="Q78" s="503"/>
      <c r="R78" s="504"/>
      <c r="S78" s="78"/>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row>
    <row r="79" spans="1:54" customFormat="1" ht="18" customHeight="1" thickBot="1">
      <c r="A79" s="1"/>
      <c r="B79" s="492"/>
      <c r="C79" s="153"/>
      <c r="D79" s="153"/>
      <c r="E79" s="153"/>
      <c r="F79" s="153"/>
      <c r="G79" s="153"/>
      <c r="H79" s="153"/>
      <c r="I79" s="153"/>
      <c r="J79" s="153"/>
      <c r="K79" s="153"/>
      <c r="L79" s="153"/>
      <c r="M79" s="153"/>
      <c r="N79" s="153"/>
      <c r="O79" s="153"/>
      <c r="P79" s="506" t="s">
        <v>180</v>
      </c>
      <c r="Q79" s="508" t="s">
        <v>204</v>
      </c>
      <c r="R79" s="510"/>
      <c r="S79" s="78"/>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row>
    <row r="80" spans="1:54" customFormat="1" ht="18" customHeight="1" thickBot="1">
      <c r="A80" s="1"/>
      <c r="B80" s="492"/>
      <c r="C80" s="123" t="s">
        <v>183</v>
      </c>
      <c r="D80" s="156">
        <f>SUM(D81:D83)</f>
        <v>0</v>
      </c>
      <c r="E80" s="156">
        <f>SUM(E81:E83)</f>
        <v>0</v>
      </c>
      <c r="F80" s="156">
        <f t="shared" ref="F80:M80" si="42">SUM(F81:F83)</f>
        <v>0</v>
      </c>
      <c r="G80" s="156">
        <f t="shared" si="42"/>
        <v>0</v>
      </c>
      <c r="H80" s="156">
        <f t="shared" si="42"/>
        <v>0</v>
      </c>
      <c r="I80" s="156">
        <f t="shared" si="42"/>
        <v>0</v>
      </c>
      <c r="J80" s="156">
        <f t="shared" si="42"/>
        <v>0</v>
      </c>
      <c r="K80" s="156">
        <f t="shared" si="42"/>
        <v>0</v>
      </c>
      <c r="L80" s="156">
        <f t="shared" si="42"/>
        <v>0</v>
      </c>
      <c r="M80" s="156">
        <f t="shared" si="42"/>
        <v>0</v>
      </c>
      <c r="N80" s="163">
        <f>SUM(N81:N83)</f>
        <v>0</v>
      </c>
      <c r="O80" s="171" t="e">
        <f>SUM(O81:O83)</f>
        <v>#DIV/0!</v>
      </c>
      <c r="P80" s="506"/>
      <c r="Q80" s="508"/>
      <c r="R80" s="510"/>
      <c r="S80" s="78"/>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1:54" customFormat="1" ht="51.95" customHeight="1" thickBot="1">
      <c r="A81" s="1"/>
      <c r="B81" s="492"/>
      <c r="C81" s="192" t="s">
        <v>184</v>
      </c>
      <c r="D81" s="157">
        <v>0</v>
      </c>
      <c r="E81" s="157">
        <v>0</v>
      </c>
      <c r="F81" s="157">
        <v>0</v>
      </c>
      <c r="G81" s="157">
        <v>0</v>
      </c>
      <c r="H81" s="157">
        <v>0</v>
      </c>
      <c r="I81" s="157">
        <v>0</v>
      </c>
      <c r="J81" s="157">
        <v>0</v>
      </c>
      <c r="K81" s="157">
        <v>0</v>
      </c>
      <c r="L81" s="157">
        <v>0</v>
      </c>
      <c r="M81" s="157">
        <v>0</v>
      </c>
      <c r="N81" s="164">
        <f>SUM(D81:M81)</f>
        <v>0</v>
      </c>
      <c r="O81" s="121" t="e">
        <f>N81/$N$64</f>
        <v>#DIV/0!</v>
      </c>
      <c r="P81" s="506"/>
      <c r="Q81" s="508"/>
      <c r="R81" s="510"/>
      <c r="S81" s="78"/>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1:54" customFormat="1" ht="56.1" customHeight="1" thickBot="1">
      <c r="A82" s="1"/>
      <c r="B82" s="492"/>
      <c r="C82" s="192" t="s">
        <v>184</v>
      </c>
      <c r="D82" s="157">
        <v>0</v>
      </c>
      <c r="E82" s="157">
        <v>0</v>
      </c>
      <c r="F82" s="157">
        <v>0</v>
      </c>
      <c r="G82" s="157">
        <v>0</v>
      </c>
      <c r="H82" s="157">
        <v>0</v>
      </c>
      <c r="I82" s="157">
        <v>0</v>
      </c>
      <c r="J82" s="157">
        <v>0</v>
      </c>
      <c r="K82" s="157">
        <v>0</v>
      </c>
      <c r="L82" s="157">
        <v>0</v>
      </c>
      <c r="M82" s="157">
        <v>0</v>
      </c>
      <c r="N82" s="164">
        <f>SUM(D82:M82)</f>
        <v>0</v>
      </c>
      <c r="O82" s="121" t="e">
        <f>N82/$N$64</f>
        <v>#DIV/0!</v>
      </c>
      <c r="P82" s="507"/>
      <c r="Q82" s="509"/>
      <c r="R82" s="510"/>
      <c r="S82" s="78"/>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row>
    <row r="83" spans="1:54" customFormat="1" ht="57.95" customHeight="1" thickBot="1">
      <c r="A83" s="1"/>
      <c r="B83" s="491"/>
      <c r="C83" s="202" t="s">
        <v>184</v>
      </c>
      <c r="D83" s="184">
        <v>0</v>
      </c>
      <c r="E83" s="157">
        <v>0</v>
      </c>
      <c r="F83" s="157">
        <v>0</v>
      </c>
      <c r="G83" s="157">
        <v>0</v>
      </c>
      <c r="H83" s="157">
        <v>0</v>
      </c>
      <c r="I83" s="157">
        <v>0</v>
      </c>
      <c r="J83" s="157">
        <v>0</v>
      </c>
      <c r="K83" s="157">
        <v>0</v>
      </c>
      <c r="L83" s="157">
        <v>0</v>
      </c>
      <c r="M83" s="157">
        <v>0</v>
      </c>
      <c r="N83" s="164">
        <f>SUM(D83:M83)</f>
        <v>0</v>
      </c>
      <c r="O83" s="172" t="e">
        <f>N83/$N$64</f>
        <v>#DIV/0!</v>
      </c>
      <c r="P83" s="476">
        <f>N64</f>
        <v>0</v>
      </c>
      <c r="Q83" s="476">
        <f>N77</f>
        <v>0</v>
      </c>
      <c r="R83" s="479"/>
      <c r="S83" s="78"/>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1:54" customFormat="1" ht="30" customHeight="1" thickBot="1">
      <c r="A84" s="1"/>
      <c r="B84" s="492"/>
      <c r="C84" s="154" t="s">
        <v>205</v>
      </c>
      <c r="D84" s="158">
        <f t="shared" ref="D84:M84" si="43">D64-D78-D80</f>
        <v>0</v>
      </c>
      <c r="E84" s="158">
        <f t="shared" si="43"/>
        <v>0</v>
      </c>
      <c r="F84" s="158">
        <f t="shared" si="43"/>
        <v>0</v>
      </c>
      <c r="G84" s="158">
        <f t="shared" si="43"/>
        <v>0</v>
      </c>
      <c r="H84" s="158">
        <f t="shared" si="43"/>
        <v>0</v>
      </c>
      <c r="I84" s="158">
        <f t="shared" si="43"/>
        <v>0</v>
      </c>
      <c r="J84" s="158">
        <f t="shared" si="43"/>
        <v>0</v>
      </c>
      <c r="K84" s="158">
        <f t="shared" si="43"/>
        <v>0</v>
      </c>
      <c r="L84" s="158">
        <f t="shared" si="43"/>
        <v>0</v>
      </c>
      <c r="M84" s="158">
        <f t="shared" si="43"/>
        <v>0</v>
      </c>
      <c r="N84" s="165">
        <f>SUM(D84:M84)</f>
        <v>0</v>
      </c>
      <c r="O84" s="173" t="e">
        <f>N84/$N$64</f>
        <v>#DIV/0!</v>
      </c>
      <c r="P84" s="477"/>
      <c r="Q84" s="477"/>
      <c r="R84" s="479"/>
      <c r="S84" s="78"/>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row>
    <row r="85" spans="1:54" customFormat="1" ht="18" customHeight="1" thickBot="1">
      <c r="A85" s="1"/>
      <c r="B85" s="493"/>
      <c r="C85" s="182" t="s">
        <v>206</v>
      </c>
      <c r="D85" s="180">
        <f>D84+D80</f>
        <v>0</v>
      </c>
      <c r="E85" s="180">
        <f>E84+E80</f>
        <v>0</v>
      </c>
      <c r="F85" s="180">
        <f t="shared" ref="F85:M85" si="44">F84+F80</f>
        <v>0</v>
      </c>
      <c r="G85" s="180">
        <f t="shared" si="44"/>
        <v>0</v>
      </c>
      <c r="H85" s="180">
        <f t="shared" si="44"/>
        <v>0</v>
      </c>
      <c r="I85" s="180">
        <f t="shared" si="44"/>
        <v>0</v>
      </c>
      <c r="J85" s="180">
        <f t="shared" si="44"/>
        <v>0</v>
      </c>
      <c r="K85" s="180">
        <f t="shared" si="44"/>
        <v>0</v>
      </c>
      <c r="L85" s="180">
        <f t="shared" si="44"/>
        <v>0</v>
      </c>
      <c r="M85" s="180">
        <f t="shared" si="44"/>
        <v>0</v>
      </c>
      <c r="N85" s="180">
        <f>N84+N80</f>
        <v>0</v>
      </c>
      <c r="O85" s="181" t="e">
        <f>O84+O80</f>
        <v>#DIV/0!</v>
      </c>
      <c r="P85" s="478"/>
      <c r="Q85" s="478"/>
      <c r="R85" s="479"/>
      <c r="S85" s="78"/>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row>
    <row r="86" spans="1:54" s="93" customForma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1:54" s="93" customForma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1:54" s="93" customForma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1:54" s="93" customForma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1:54" s="93" customForma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row>
    <row r="91" spans="1:54" s="93" customForma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row>
    <row r="92" spans="1:54" customForma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row>
    <row r="93" spans="1:54" customForma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row>
    <row r="94" spans="1:54" customFormat="1" ht="27.9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row>
    <row r="95" spans="1:54" customForma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row>
    <row r="96" spans="1:54" customForma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row>
    <row r="97" spans="1:54" customForma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row>
    <row r="98" spans="1:54" customForma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row>
    <row r="99" spans="1:54" customForma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row>
    <row r="100" spans="1:54" customForma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row>
    <row r="101" spans="1:54" customForma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row>
    <row r="102" spans="1:54" customForma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row>
    <row r="103" spans="1:54" customForma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row>
    <row r="104" spans="1:54" customFormat="1" ht="1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row>
    <row r="105" spans="1:54">
      <c r="B105" s="1"/>
      <c r="C105" s="1"/>
      <c r="D105" s="1"/>
      <c r="E105" s="1"/>
      <c r="F105" s="1"/>
      <c r="G105" s="1"/>
      <c r="H105" s="1"/>
      <c r="I105" s="1"/>
      <c r="J105" s="1"/>
      <c r="K105" s="1"/>
      <c r="L105" s="1"/>
      <c r="M105" s="1"/>
      <c r="N105" s="1"/>
      <c r="O105" s="1"/>
      <c r="P105" s="1"/>
      <c r="Q105" s="1"/>
      <c r="R105" s="1"/>
    </row>
    <row r="106" spans="1:54">
      <c r="B106" s="1"/>
      <c r="C106" s="1"/>
      <c r="D106" s="1"/>
      <c r="E106" s="1"/>
      <c r="F106" s="1"/>
      <c r="G106" s="1"/>
      <c r="H106" s="1"/>
      <c r="I106" s="1"/>
      <c r="J106" s="1"/>
      <c r="K106" s="1"/>
      <c r="L106" s="1"/>
      <c r="M106" s="1"/>
      <c r="N106" s="1"/>
      <c r="O106" s="1"/>
      <c r="P106" s="1"/>
      <c r="Q106" s="1"/>
      <c r="R106" s="1"/>
    </row>
    <row r="107" spans="1:54">
      <c r="B107" s="1"/>
      <c r="C107" s="1"/>
      <c r="D107" s="1"/>
      <c r="E107" s="1"/>
      <c r="F107" s="1"/>
      <c r="G107" s="1"/>
      <c r="H107" s="1"/>
      <c r="I107" s="1"/>
      <c r="J107" s="1"/>
      <c r="K107" s="1"/>
      <c r="L107" s="1"/>
      <c r="M107" s="1"/>
      <c r="N107" s="1"/>
      <c r="O107" s="1"/>
      <c r="P107" s="1"/>
      <c r="Q107" s="1"/>
      <c r="R107" s="1"/>
    </row>
    <row r="108" spans="1:54">
      <c r="B108" s="1"/>
      <c r="C108" s="1"/>
      <c r="D108" s="1"/>
      <c r="E108" s="1"/>
      <c r="F108" s="1"/>
      <c r="G108" s="1"/>
      <c r="H108" s="1"/>
      <c r="I108" s="1"/>
      <c r="J108" s="1"/>
      <c r="K108" s="1"/>
      <c r="L108" s="1"/>
      <c r="M108" s="1"/>
      <c r="N108" s="1"/>
      <c r="O108" s="1"/>
      <c r="P108" s="1"/>
      <c r="Q108" s="1"/>
      <c r="R108" s="1"/>
    </row>
    <row r="109" spans="1:54">
      <c r="B109" s="1"/>
      <c r="C109" s="1"/>
      <c r="D109" s="1"/>
      <c r="E109" s="1"/>
      <c r="F109" s="1"/>
      <c r="G109" s="1"/>
      <c r="H109" s="1"/>
      <c r="I109" s="1"/>
      <c r="J109" s="1"/>
      <c r="K109" s="1"/>
      <c r="L109" s="1"/>
      <c r="M109" s="1"/>
      <c r="N109" s="1"/>
      <c r="O109" s="1"/>
      <c r="P109" s="1"/>
      <c r="Q109" s="1"/>
      <c r="R109" s="1"/>
    </row>
    <row r="110" spans="1:54">
      <c r="B110" s="1"/>
      <c r="C110" s="1"/>
      <c r="D110" s="1"/>
      <c r="E110" s="1"/>
      <c r="F110" s="1"/>
      <c r="G110" s="1"/>
      <c r="H110" s="1"/>
      <c r="I110" s="1"/>
      <c r="J110" s="1"/>
      <c r="K110" s="1"/>
      <c r="L110" s="1"/>
      <c r="M110" s="1"/>
      <c r="N110" s="1"/>
      <c r="O110" s="1"/>
      <c r="P110" s="1"/>
      <c r="Q110" s="1"/>
      <c r="R110" s="1"/>
    </row>
    <row r="111" spans="1:54">
      <c r="B111" s="1"/>
      <c r="C111" s="1"/>
      <c r="D111" s="1"/>
      <c r="E111" s="1"/>
      <c r="F111" s="1"/>
      <c r="G111" s="1"/>
      <c r="H111" s="1"/>
      <c r="I111" s="1"/>
      <c r="J111" s="1"/>
      <c r="K111" s="1"/>
      <c r="L111" s="1"/>
      <c r="M111" s="1"/>
      <c r="N111" s="1"/>
      <c r="O111" s="1"/>
      <c r="P111" s="1"/>
      <c r="Q111" s="1"/>
      <c r="R111" s="1"/>
    </row>
    <row r="112" spans="1:54">
      <c r="B112" s="1"/>
      <c r="C112" s="1"/>
      <c r="D112" s="1"/>
      <c r="E112" s="1"/>
      <c r="F112" s="1"/>
      <c r="G112" s="1"/>
      <c r="H112" s="1"/>
      <c r="I112" s="1"/>
      <c r="J112" s="1"/>
      <c r="K112" s="1"/>
      <c r="L112" s="1"/>
      <c r="M112" s="1"/>
      <c r="N112" s="1"/>
      <c r="O112" s="1"/>
      <c r="P112" s="1"/>
      <c r="Q112" s="1"/>
      <c r="R112" s="1"/>
    </row>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sheetData>
  <sheetProtection formatColumns="0" formatRows="0" selectLockedCells="1"/>
  <mergeCells count="40">
    <mergeCell ref="N8:P8"/>
    <mergeCell ref="A1:C3"/>
    <mergeCell ref="D1:G3"/>
    <mergeCell ref="H2:J2"/>
    <mergeCell ref="K2:M2"/>
    <mergeCell ref="H3:J3"/>
    <mergeCell ref="K3:M3"/>
    <mergeCell ref="C4:M4"/>
    <mergeCell ref="C6:J6"/>
    <mergeCell ref="B8:D8"/>
    <mergeCell ref="F8:H8"/>
    <mergeCell ref="J8:L8"/>
    <mergeCell ref="B9:C9"/>
    <mergeCell ref="F9:H9"/>
    <mergeCell ref="J9:L9"/>
    <mergeCell ref="N9:P9"/>
    <mergeCell ref="B11:O11"/>
    <mergeCell ref="P11:R13"/>
    <mergeCell ref="B12:B47"/>
    <mergeCell ref="C12:O12"/>
    <mergeCell ref="P14:R40"/>
    <mergeCell ref="C28:O28"/>
    <mergeCell ref="P41:P44"/>
    <mergeCell ref="Q41:Q44"/>
    <mergeCell ref="R41:R44"/>
    <mergeCell ref="P45:P47"/>
    <mergeCell ref="Q45:Q47"/>
    <mergeCell ref="R45:R47"/>
    <mergeCell ref="Q83:Q85"/>
    <mergeCell ref="R83:R85"/>
    <mergeCell ref="B49:O49"/>
    <mergeCell ref="P49:R51"/>
    <mergeCell ref="B50:B85"/>
    <mergeCell ref="C50:O50"/>
    <mergeCell ref="P52:R78"/>
    <mergeCell ref="C66:O66"/>
    <mergeCell ref="P79:P82"/>
    <mergeCell ref="Q79:Q82"/>
    <mergeCell ref="R79:R82"/>
    <mergeCell ref="P83:P8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9A993-3C2A-624E-BA61-DD2992AC5922}">
  <sheetPr>
    <tabColor theme="9" tint="-0.249977111117893"/>
  </sheetPr>
  <dimension ref="A1:U71"/>
  <sheetViews>
    <sheetView workbookViewId="0"/>
  </sheetViews>
  <sheetFormatPr defaultColWidth="11" defaultRowHeight="15.95"/>
  <cols>
    <col min="1" max="1" width="6.625" style="1" customWidth="1"/>
    <col min="3" max="3" width="35.625" customWidth="1"/>
    <col min="4" max="16" width="19.125" customWidth="1"/>
    <col min="17" max="17" width="66.375" customWidth="1"/>
    <col min="18" max="18" width="11" style="1" customWidth="1"/>
    <col min="19" max="16384" width="11" style="1"/>
  </cols>
  <sheetData>
    <row r="1" spans="1:19" ht="20.100000000000001" customHeight="1">
      <c r="B1" s="1"/>
      <c r="C1" s="1"/>
      <c r="D1" s="1"/>
      <c r="E1" s="1"/>
      <c r="F1" s="1"/>
      <c r="G1" s="1"/>
      <c r="H1" s="1"/>
      <c r="I1" s="1"/>
      <c r="J1" s="1"/>
      <c r="K1" s="1"/>
      <c r="L1" s="1"/>
      <c r="M1" s="1"/>
      <c r="N1" s="1"/>
      <c r="O1" s="1"/>
      <c r="P1" s="1"/>
      <c r="Q1" s="1"/>
    </row>
    <row r="2" spans="1:19" ht="68.099999999999994" customHeight="1">
      <c r="B2" s="624" t="s">
        <v>207</v>
      </c>
      <c r="C2" s="625"/>
      <c r="D2" s="625"/>
      <c r="E2" s="625"/>
      <c r="F2" s="2"/>
      <c r="G2" s="3"/>
      <c r="H2" s="4" t="s">
        <v>208</v>
      </c>
      <c r="I2" s="5"/>
      <c r="J2" s="6"/>
      <c r="K2" s="4" t="s">
        <v>209</v>
      </c>
      <c r="L2" s="7"/>
      <c r="M2" s="8"/>
      <c r="N2" s="8"/>
      <c r="O2" s="8"/>
      <c r="P2" s="1"/>
      <c r="Q2" s="1"/>
    </row>
    <row r="3" spans="1:19" ht="32.1" customHeight="1">
      <c r="B3" s="9"/>
      <c r="C3" s="9"/>
      <c r="D3" s="9"/>
      <c r="E3" s="3"/>
      <c r="F3" s="3"/>
      <c r="G3" s="3"/>
      <c r="H3" s="60">
        <f>P38</f>
        <v>0</v>
      </c>
      <c r="I3" s="5"/>
      <c r="J3" s="10"/>
      <c r="K3" s="60">
        <f>P13</f>
        <v>0</v>
      </c>
      <c r="L3" s="11"/>
      <c r="M3" s="8"/>
      <c r="N3" s="8"/>
      <c r="O3" s="8"/>
      <c r="P3" s="1"/>
      <c r="Q3" s="1"/>
    </row>
    <row r="4" spans="1:19" ht="110.1" customHeight="1">
      <c r="B4" s="13"/>
      <c r="C4" s="577" t="s">
        <v>210</v>
      </c>
      <c r="D4" s="578"/>
      <c r="E4" s="578"/>
      <c r="F4" s="578"/>
      <c r="G4" s="578"/>
      <c r="H4" s="578"/>
      <c r="I4" s="578"/>
      <c r="J4" s="578"/>
      <c r="K4" s="11"/>
      <c r="L4" s="12"/>
      <c r="M4" s="8"/>
      <c r="N4" s="8"/>
      <c r="O4" s="8"/>
      <c r="P4" s="1"/>
      <c r="Q4" s="1"/>
    </row>
    <row r="5" spans="1:19" ht="30" customHeight="1">
      <c r="A5" s="62"/>
      <c r="B5" s="62"/>
      <c r="C5" s="62"/>
      <c r="D5" s="61"/>
      <c r="E5" s="61"/>
      <c r="F5" s="61"/>
      <c r="G5" s="61"/>
      <c r="H5" s="61"/>
      <c r="I5" s="61"/>
      <c r="J5" s="11"/>
      <c r="K5" s="11"/>
      <c r="L5" s="12"/>
      <c r="M5" s="8"/>
      <c r="N5" s="8"/>
      <c r="O5" s="8"/>
      <c r="P5" s="1"/>
      <c r="Q5" s="1"/>
    </row>
    <row r="6" spans="1:19" ht="24" customHeight="1">
      <c r="A6" s="62"/>
      <c r="B6" s="71" t="s">
        <v>211</v>
      </c>
      <c r="C6" s="72"/>
      <c r="D6" s="73"/>
      <c r="E6" s="61"/>
      <c r="F6" s="71" t="s">
        <v>212</v>
      </c>
      <c r="G6" s="72"/>
      <c r="H6" s="73"/>
      <c r="I6" s="61"/>
      <c r="J6" s="71" t="s">
        <v>213</v>
      </c>
      <c r="K6" s="72"/>
      <c r="L6" s="73"/>
      <c r="M6" s="89"/>
      <c r="N6" s="89"/>
      <c r="O6" s="89"/>
      <c r="P6" s="1"/>
      <c r="Q6" s="1"/>
    </row>
    <row r="7" spans="1:19" ht="30" customHeight="1">
      <c r="B7" s="14"/>
      <c r="C7" s="15"/>
      <c r="D7" s="15"/>
      <c r="E7" s="15"/>
      <c r="F7" s="15"/>
      <c r="G7" s="15"/>
      <c r="H7" s="17"/>
      <c r="I7" s="17"/>
      <c r="J7" s="17"/>
      <c r="K7" s="17"/>
      <c r="L7" s="17"/>
      <c r="M7" s="8"/>
      <c r="N7" s="8"/>
      <c r="O7" s="8"/>
      <c r="P7" s="1"/>
      <c r="Q7" s="1"/>
    </row>
    <row r="8" spans="1:19" ht="30" customHeight="1">
      <c r="A8" s="18"/>
      <c r="B8" s="626" t="s">
        <v>214</v>
      </c>
      <c r="C8" s="627"/>
      <c r="D8" s="627"/>
      <c r="E8" s="627"/>
      <c r="F8" s="627"/>
      <c r="G8" s="627"/>
      <c r="H8" s="627"/>
      <c r="I8" s="627"/>
      <c r="J8" s="627"/>
      <c r="K8" s="627"/>
      <c r="L8" s="627"/>
      <c r="M8" s="627"/>
      <c r="N8" s="627"/>
      <c r="O8" s="627"/>
      <c r="P8" s="627"/>
      <c r="Q8" s="627"/>
      <c r="R8" s="627"/>
      <c r="S8" s="628"/>
    </row>
    <row r="9" spans="1:19" ht="30" customHeight="1">
      <c r="A9" s="18"/>
      <c r="B9" s="629" t="s">
        <v>215</v>
      </c>
      <c r="C9" s="599" t="s">
        <v>189</v>
      </c>
      <c r="D9" s="599"/>
      <c r="E9" s="599"/>
      <c r="F9" s="599"/>
      <c r="G9" s="599"/>
      <c r="H9" s="599"/>
      <c r="I9" s="599"/>
      <c r="J9" s="599"/>
      <c r="K9" s="599"/>
      <c r="L9" s="599"/>
      <c r="M9" s="599"/>
      <c r="N9" s="599"/>
      <c r="O9" s="599"/>
      <c r="P9" s="599"/>
      <c r="Q9" s="630" t="s">
        <v>141</v>
      </c>
      <c r="R9" s="631"/>
      <c r="S9" s="632"/>
    </row>
    <row r="10" spans="1:19" ht="15.95" customHeight="1">
      <c r="A10" s="18"/>
      <c r="B10" s="629"/>
      <c r="C10" s="619" t="s">
        <v>216</v>
      </c>
      <c r="D10" s="19" t="s">
        <v>217</v>
      </c>
      <c r="E10" s="63"/>
      <c r="F10" s="63"/>
      <c r="G10" s="63"/>
      <c r="H10" s="19" t="s">
        <v>218</v>
      </c>
      <c r="I10" s="63"/>
      <c r="J10" s="63"/>
      <c r="K10" s="20" t="s">
        <v>219</v>
      </c>
      <c r="L10" s="64"/>
      <c r="M10" s="64"/>
      <c r="N10" s="605" t="s">
        <v>220</v>
      </c>
      <c r="O10" s="606" t="s">
        <v>221</v>
      </c>
      <c r="P10" s="21"/>
      <c r="Q10" s="583" t="s">
        <v>222</v>
      </c>
      <c r="R10" s="584"/>
      <c r="S10" s="585"/>
    </row>
    <row r="11" spans="1:19" ht="15.95" customHeight="1">
      <c r="A11" s="18"/>
      <c r="B11" s="629"/>
      <c r="C11" s="620"/>
      <c r="D11" s="22" t="s">
        <v>223</v>
      </c>
      <c r="E11" s="22" t="s">
        <v>224</v>
      </c>
      <c r="F11" s="22" t="s">
        <v>225</v>
      </c>
      <c r="G11" s="22" t="s">
        <v>226</v>
      </c>
      <c r="H11" s="22" t="s">
        <v>227</v>
      </c>
      <c r="I11" s="22" t="s">
        <v>228</v>
      </c>
      <c r="J11" s="22" t="s">
        <v>229</v>
      </c>
      <c r="K11" s="22" t="s">
        <v>230</v>
      </c>
      <c r="L11" s="22" t="s">
        <v>231</v>
      </c>
      <c r="M11" s="22" t="s">
        <v>232</v>
      </c>
      <c r="N11" s="606"/>
      <c r="O11" s="606"/>
      <c r="P11" s="23" t="s">
        <v>233</v>
      </c>
      <c r="Q11" s="586"/>
      <c r="R11" s="587"/>
      <c r="S11" s="588"/>
    </row>
    <row r="12" spans="1:19" ht="15.95" customHeight="1">
      <c r="A12" s="18"/>
      <c r="B12" s="629"/>
      <c r="C12" s="24" t="s">
        <v>193</v>
      </c>
      <c r="D12" s="39">
        <v>0</v>
      </c>
      <c r="E12" s="39">
        <v>0</v>
      </c>
      <c r="F12" s="39">
        <v>0</v>
      </c>
      <c r="G12" s="39">
        <v>0</v>
      </c>
      <c r="H12" s="40">
        <v>0</v>
      </c>
      <c r="I12" s="39">
        <v>0</v>
      </c>
      <c r="J12" s="39">
        <v>0</v>
      </c>
      <c r="K12" s="40">
        <v>0</v>
      </c>
      <c r="L12" s="39">
        <v>0</v>
      </c>
      <c r="M12" s="39">
        <v>0</v>
      </c>
      <c r="N12" s="65" t="e">
        <f>O12/O$22</f>
        <v>#DIV/0!</v>
      </c>
      <c r="O12" s="66">
        <f t="shared" ref="O12:O21" si="0">SUM(D12:G12)+SUM(H12:J12)+SUM(K12:M12)</f>
        <v>0</v>
      </c>
      <c r="P12" s="23" t="s">
        <v>234</v>
      </c>
      <c r="Q12" s="586"/>
      <c r="R12" s="587"/>
      <c r="S12" s="588"/>
    </row>
    <row r="13" spans="1:19" ht="15.95" customHeight="1">
      <c r="A13" s="18"/>
      <c r="B13" s="629"/>
      <c r="C13" s="24" t="s">
        <v>194</v>
      </c>
      <c r="D13" s="39">
        <v>0</v>
      </c>
      <c r="E13" s="39">
        <v>0</v>
      </c>
      <c r="F13" s="39">
        <v>0</v>
      </c>
      <c r="G13" s="39">
        <v>0</v>
      </c>
      <c r="H13" s="40">
        <v>0</v>
      </c>
      <c r="I13" s="39">
        <v>0</v>
      </c>
      <c r="J13" s="39">
        <v>0</v>
      </c>
      <c r="K13" s="40">
        <v>0</v>
      </c>
      <c r="L13" s="39">
        <v>0</v>
      </c>
      <c r="M13" s="39">
        <v>0</v>
      </c>
      <c r="N13" s="65" t="e">
        <f t="shared" ref="N13:N21" si="1">O13/O$22</f>
        <v>#DIV/0!</v>
      </c>
      <c r="O13" s="50">
        <f t="shared" si="0"/>
        <v>0</v>
      </c>
      <c r="P13" s="592">
        <f>N38</f>
        <v>0</v>
      </c>
      <c r="Q13" s="586"/>
      <c r="R13" s="587"/>
      <c r="S13" s="588"/>
    </row>
    <row r="14" spans="1:19" ht="15.95" customHeight="1">
      <c r="A14" s="18"/>
      <c r="B14" s="629"/>
      <c r="C14" s="24" t="s">
        <v>195</v>
      </c>
      <c r="D14" s="39">
        <v>0</v>
      </c>
      <c r="E14" s="39">
        <v>0</v>
      </c>
      <c r="F14" s="39">
        <v>0</v>
      </c>
      <c r="G14" s="39">
        <v>0</v>
      </c>
      <c r="H14" s="40">
        <v>0</v>
      </c>
      <c r="I14" s="39">
        <v>0</v>
      </c>
      <c r="J14" s="39">
        <v>0</v>
      </c>
      <c r="K14" s="40">
        <v>0</v>
      </c>
      <c r="L14" s="39">
        <v>0</v>
      </c>
      <c r="M14" s="39">
        <v>0</v>
      </c>
      <c r="N14" s="65" t="e">
        <f t="shared" si="1"/>
        <v>#DIV/0!</v>
      </c>
      <c r="O14" s="50">
        <f t="shared" si="0"/>
        <v>0</v>
      </c>
      <c r="P14" s="592"/>
      <c r="Q14" s="586"/>
      <c r="R14" s="587"/>
      <c r="S14" s="588"/>
    </row>
    <row r="15" spans="1:19" ht="15.95" customHeight="1">
      <c r="A15" s="18"/>
      <c r="B15" s="629"/>
      <c r="C15" s="24" t="s">
        <v>196</v>
      </c>
      <c r="D15" s="39">
        <v>0</v>
      </c>
      <c r="E15" s="39">
        <v>0</v>
      </c>
      <c r="F15" s="39">
        <v>0</v>
      </c>
      <c r="G15" s="39">
        <v>0</v>
      </c>
      <c r="H15" s="40">
        <v>0</v>
      </c>
      <c r="I15" s="39">
        <v>0</v>
      </c>
      <c r="J15" s="39">
        <v>0</v>
      </c>
      <c r="K15" s="40">
        <v>0</v>
      </c>
      <c r="L15" s="39">
        <v>0</v>
      </c>
      <c r="M15" s="39">
        <v>0</v>
      </c>
      <c r="N15" s="65" t="e">
        <f t="shared" si="1"/>
        <v>#DIV/0!</v>
      </c>
      <c r="O15" s="50">
        <f t="shared" si="0"/>
        <v>0</v>
      </c>
      <c r="P15" s="592"/>
      <c r="Q15" s="586"/>
      <c r="R15" s="587"/>
      <c r="S15" s="588"/>
    </row>
    <row r="16" spans="1:19" ht="15.95" customHeight="1">
      <c r="A16" s="18"/>
      <c r="B16" s="629"/>
      <c r="C16" s="24" t="s">
        <v>197</v>
      </c>
      <c r="D16" s="39">
        <v>0</v>
      </c>
      <c r="E16" s="39">
        <v>0</v>
      </c>
      <c r="F16" s="39">
        <v>0</v>
      </c>
      <c r="G16" s="39">
        <v>0</v>
      </c>
      <c r="H16" s="40">
        <v>0</v>
      </c>
      <c r="I16" s="39">
        <v>0</v>
      </c>
      <c r="J16" s="39">
        <v>0</v>
      </c>
      <c r="K16" s="40">
        <v>0</v>
      </c>
      <c r="L16" s="39">
        <v>0</v>
      </c>
      <c r="M16" s="39">
        <v>0</v>
      </c>
      <c r="N16" s="65" t="e">
        <f t="shared" si="1"/>
        <v>#DIV/0!</v>
      </c>
      <c r="O16" s="50">
        <f t="shared" si="0"/>
        <v>0</v>
      </c>
      <c r="P16" s="593"/>
      <c r="Q16" s="586"/>
      <c r="R16" s="587"/>
      <c r="S16" s="588"/>
    </row>
    <row r="17" spans="1:21" ht="15.95" customHeight="1">
      <c r="A17" s="18"/>
      <c r="B17" s="629"/>
      <c r="C17" s="24" t="s">
        <v>198</v>
      </c>
      <c r="D17" s="39">
        <v>0</v>
      </c>
      <c r="E17" s="39">
        <v>0</v>
      </c>
      <c r="F17" s="39">
        <v>0</v>
      </c>
      <c r="G17" s="39">
        <v>0</v>
      </c>
      <c r="H17" s="40">
        <v>0</v>
      </c>
      <c r="I17" s="39">
        <v>0</v>
      </c>
      <c r="J17" s="39">
        <v>0</v>
      </c>
      <c r="K17" s="40">
        <v>0</v>
      </c>
      <c r="L17" s="39">
        <v>0</v>
      </c>
      <c r="M17" s="39">
        <v>0</v>
      </c>
      <c r="N17" s="65" t="e">
        <f t="shared" si="1"/>
        <v>#DIV/0!</v>
      </c>
      <c r="O17" s="50">
        <f t="shared" si="0"/>
        <v>0</v>
      </c>
      <c r="P17" s="25"/>
      <c r="Q17" s="586"/>
      <c r="R17" s="587"/>
      <c r="S17" s="588"/>
    </row>
    <row r="18" spans="1:21" ht="15.95" customHeight="1">
      <c r="A18" s="18"/>
      <c r="B18" s="629"/>
      <c r="C18" s="24" t="s">
        <v>199</v>
      </c>
      <c r="D18" s="39">
        <v>0</v>
      </c>
      <c r="E18" s="39">
        <v>0</v>
      </c>
      <c r="F18" s="39">
        <v>0</v>
      </c>
      <c r="G18" s="39">
        <v>0</v>
      </c>
      <c r="H18" s="40">
        <v>0</v>
      </c>
      <c r="I18" s="39">
        <v>0</v>
      </c>
      <c r="J18" s="39">
        <v>0</v>
      </c>
      <c r="K18" s="40">
        <v>0</v>
      </c>
      <c r="L18" s="39">
        <v>0</v>
      </c>
      <c r="M18" s="39">
        <v>0</v>
      </c>
      <c r="N18" s="65" t="e">
        <f t="shared" si="1"/>
        <v>#DIV/0!</v>
      </c>
      <c r="O18" s="50">
        <f t="shared" si="0"/>
        <v>0</v>
      </c>
      <c r="P18" s="23" t="s">
        <v>56</v>
      </c>
      <c r="Q18" s="586"/>
      <c r="R18" s="587"/>
      <c r="S18" s="588"/>
    </row>
    <row r="19" spans="1:21" ht="15.95" customHeight="1">
      <c r="A19" s="18"/>
      <c r="B19" s="629"/>
      <c r="C19" s="24" t="s">
        <v>200</v>
      </c>
      <c r="D19" s="39">
        <v>0</v>
      </c>
      <c r="E19" s="39">
        <v>0</v>
      </c>
      <c r="F19" s="39">
        <v>0</v>
      </c>
      <c r="G19" s="39">
        <v>0</v>
      </c>
      <c r="H19" s="40">
        <v>0</v>
      </c>
      <c r="I19" s="39">
        <v>0</v>
      </c>
      <c r="J19" s="39">
        <v>0</v>
      </c>
      <c r="K19" s="40">
        <v>0</v>
      </c>
      <c r="L19" s="39">
        <v>0</v>
      </c>
      <c r="M19" s="39">
        <v>0</v>
      </c>
      <c r="N19" s="65" t="e">
        <f t="shared" si="1"/>
        <v>#DIV/0!</v>
      </c>
      <c r="O19" s="50">
        <f t="shared" si="0"/>
        <v>0</v>
      </c>
      <c r="P19" s="633" t="e">
        <f>N38/O22</f>
        <v>#DIV/0!</v>
      </c>
      <c r="Q19" s="586"/>
      <c r="R19" s="587"/>
      <c r="S19" s="588"/>
    </row>
    <row r="20" spans="1:21" ht="15.95" customHeight="1">
      <c r="A20" s="18"/>
      <c r="B20" s="629"/>
      <c r="C20" s="24" t="s">
        <v>201</v>
      </c>
      <c r="D20" s="39">
        <v>0</v>
      </c>
      <c r="E20" s="39">
        <v>0</v>
      </c>
      <c r="F20" s="39">
        <v>0</v>
      </c>
      <c r="G20" s="39">
        <v>0</v>
      </c>
      <c r="H20" s="40">
        <v>0</v>
      </c>
      <c r="I20" s="39">
        <v>0</v>
      </c>
      <c r="J20" s="39">
        <v>0</v>
      </c>
      <c r="K20" s="40">
        <v>0</v>
      </c>
      <c r="L20" s="39">
        <v>0</v>
      </c>
      <c r="M20" s="39">
        <v>0</v>
      </c>
      <c r="N20" s="65" t="e">
        <f t="shared" si="1"/>
        <v>#DIV/0!</v>
      </c>
      <c r="O20" s="50">
        <f t="shared" si="0"/>
        <v>0</v>
      </c>
      <c r="P20" s="633"/>
      <c r="Q20" s="586"/>
      <c r="R20" s="587"/>
      <c r="S20" s="588"/>
    </row>
    <row r="21" spans="1:21" ht="15.95" customHeight="1">
      <c r="A21" s="18"/>
      <c r="B21" s="629"/>
      <c r="C21" s="24" t="s">
        <v>202</v>
      </c>
      <c r="D21" s="39">
        <v>0</v>
      </c>
      <c r="E21" s="39">
        <v>0</v>
      </c>
      <c r="F21" s="39">
        <v>0</v>
      </c>
      <c r="G21" s="39">
        <v>0</v>
      </c>
      <c r="H21" s="40">
        <v>0</v>
      </c>
      <c r="I21" s="39">
        <v>0</v>
      </c>
      <c r="J21" s="39">
        <v>0</v>
      </c>
      <c r="K21" s="40">
        <v>0</v>
      </c>
      <c r="L21" s="39">
        <v>0</v>
      </c>
      <c r="M21" s="39">
        <v>0</v>
      </c>
      <c r="N21" s="65" t="e">
        <f t="shared" si="1"/>
        <v>#DIV/0!</v>
      </c>
      <c r="O21" s="50">
        <f t="shared" si="0"/>
        <v>0</v>
      </c>
      <c r="P21" s="633"/>
      <c r="Q21" s="586"/>
      <c r="R21" s="587"/>
      <c r="S21" s="588"/>
    </row>
    <row r="22" spans="1:21" ht="15.95" customHeight="1">
      <c r="A22" s="18"/>
      <c r="B22" s="629"/>
      <c r="C22" s="67" t="s">
        <v>235</v>
      </c>
      <c r="D22" s="41">
        <f>SUM(D12:D21)</f>
        <v>0</v>
      </c>
      <c r="E22" s="41">
        <f t="shared" ref="E22:M22" si="2">SUM(E12:E21)</f>
        <v>0</v>
      </c>
      <c r="F22" s="41">
        <f t="shared" si="2"/>
        <v>0</v>
      </c>
      <c r="G22" s="41">
        <f t="shared" si="2"/>
        <v>0</v>
      </c>
      <c r="H22" s="42">
        <f t="shared" si="2"/>
        <v>0</v>
      </c>
      <c r="I22" s="41">
        <f t="shared" si="2"/>
        <v>0</v>
      </c>
      <c r="J22" s="41">
        <f t="shared" si="2"/>
        <v>0</v>
      </c>
      <c r="K22" s="41">
        <f t="shared" si="2"/>
        <v>0</v>
      </c>
      <c r="L22" s="41">
        <f t="shared" si="2"/>
        <v>0</v>
      </c>
      <c r="M22" s="41">
        <f t="shared" si="2"/>
        <v>0</v>
      </c>
      <c r="N22" s="26" t="s">
        <v>236</v>
      </c>
      <c r="O22" s="51">
        <f>SUM(D22:M22)</f>
        <v>0</v>
      </c>
      <c r="P22" s="634"/>
      <c r="Q22" s="589"/>
      <c r="R22" s="590"/>
      <c r="S22" s="591"/>
    </row>
    <row r="23" spans="1:21" ht="35.1" customHeight="1">
      <c r="A23" s="18"/>
      <c r="B23" s="629"/>
      <c r="C23" s="599" t="s">
        <v>115</v>
      </c>
      <c r="D23" s="599"/>
      <c r="E23" s="599"/>
      <c r="F23" s="599"/>
      <c r="G23" s="599"/>
      <c r="H23" s="599"/>
      <c r="I23" s="599"/>
      <c r="J23" s="599"/>
      <c r="K23" s="599"/>
      <c r="L23" s="599"/>
      <c r="M23" s="599"/>
      <c r="N23" s="599"/>
      <c r="O23" s="599"/>
      <c r="P23" s="600"/>
      <c r="Q23" s="601" t="s">
        <v>237</v>
      </c>
      <c r="R23" s="599"/>
      <c r="S23" s="602"/>
    </row>
    <row r="24" spans="1:21" ht="15.95" customHeight="1">
      <c r="A24" s="18"/>
      <c r="B24" s="629"/>
      <c r="C24" s="619" t="s">
        <v>238</v>
      </c>
      <c r="D24" s="19" t="s">
        <v>217</v>
      </c>
      <c r="E24" s="63"/>
      <c r="F24" s="63"/>
      <c r="G24" s="63"/>
      <c r="H24" s="19" t="s">
        <v>218</v>
      </c>
      <c r="I24" s="63"/>
      <c r="J24" s="63"/>
      <c r="K24" s="20" t="s">
        <v>219</v>
      </c>
      <c r="L24" s="64"/>
      <c r="M24" s="64"/>
      <c r="N24" s="605" t="s">
        <v>239</v>
      </c>
      <c r="O24" s="605" t="s">
        <v>240</v>
      </c>
      <c r="P24" s="605" t="s">
        <v>241</v>
      </c>
      <c r="Q24" s="607" t="s">
        <v>242</v>
      </c>
      <c r="R24" s="621" t="s">
        <v>243</v>
      </c>
      <c r="S24" s="619" t="s">
        <v>244</v>
      </c>
    </row>
    <row r="25" spans="1:21">
      <c r="A25" s="18"/>
      <c r="B25" s="629"/>
      <c r="C25" s="620"/>
      <c r="D25" s="22" t="s">
        <v>223</v>
      </c>
      <c r="E25" s="22" t="s">
        <v>224</v>
      </c>
      <c r="F25" s="22" t="s">
        <v>225</v>
      </c>
      <c r="G25" s="22" t="s">
        <v>226</v>
      </c>
      <c r="H25" s="22" t="s">
        <v>227</v>
      </c>
      <c r="I25" s="22" t="s">
        <v>228</v>
      </c>
      <c r="J25" s="22" t="s">
        <v>229</v>
      </c>
      <c r="K25" s="22" t="s">
        <v>230</v>
      </c>
      <c r="L25" s="22" t="s">
        <v>231</v>
      </c>
      <c r="M25" s="22" t="s">
        <v>232</v>
      </c>
      <c r="N25" s="606"/>
      <c r="O25" s="606"/>
      <c r="P25" s="606"/>
      <c r="Q25" s="608"/>
      <c r="R25" s="622"/>
      <c r="S25" s="623"/>
      <c r="U25" s="70"/>
    </row>
    <row r="26" spans="1:21">
      <c r="A26" s="18"/>
      <c r="B26" s="629"/>
      <c r="C26" s="27" t="str">
        <f>C$12</f>
        <v>Membre #1</v>
      </c>
      <c r="D26" s="43">
        <f>IF(D12*0.75&gt;20000,20000,D12*0.75)</f>
        <v>0</v>
      </c>
      <c r="E26" s="43">
        <f>IF(E12*0.75&gt;10000,10000,E12*0.75)</f>
        <v>0</v>
      </c>
      <c r="F26" s="43">
        <f>IF(F12*0.75&gt;10000,10000,F12*0.75)</f>
        <v>0</v>
      </c>
      <c r="G26" s="43">
        <f>IF((G12*0.75)&gt;(F12*0.1),(F12*0.1),G12*0.75)</f>
        <v>0</v>
      </c>
      <c r="H26" s="43">
        <f t="shared" ref="H26:M35" si="3">H12*0.75</f>
        <v>0</v>
      </c>
      <c r="I26" s="43">
        <f t="shared" si="3"/>
        <v>0</v>
      </c>
      <c r="J26" s="43">
        <f t="shared" si="3"/>
        <v>0</v>
      </c>
      <c r="K26" s="43">
        <f>K12*0.75</f>
        <v>0</v>
      </c>
      <c r="L26" s="43">
        <f>IF((L12*0.75)&gt;(K12*0.1),(K12*0.1),L12*0.75)</f>
        <v>0</v>
      </c>
      <c r="M26" s="43">
        <f>M12*0.75</f>
        <v>0</v>
      </c>
      <c r="N26" s="66">
        <f t="shared" ref="N26:N35" si="4">IF(SUM(D26:M26)&gt;40000,40000,SUM(D26:M26))</f>
        <v>0</v>
      </c>
      <c r="O26" s="45">
        <v>0</v>
      </c>
      <c r="P26" s="66">
        <f t="shared" ref="P26:P35" si="5">O12-N26-O26</f>
        <v>0</v>
      </c>
      <c r="Q26" s="85" t="s">
        <v>245</v>
      </c>
      <c r="R26" s="86">
        <v>0</v>
      </c>
      <c r="S26" s="69" t="s">
        <v>176</v>
      </c>
      <c r="U26" s="70" t="s">
        <v>176</v>
      </c>
    </row>
    <row r="27" spans="1:21">
      <c r="A27" s="18"/>
      <c r="B27" s="629"/>
      <c r="C27" s="27" t="str">
        <f>C$13</f>
        <v>Membre #2</v>
      </c>
      <c r="D27" s="43">
        <f t="shared" ref="D27:D35" si="6">IF(D13*0.75&gt;20000,20000,D13*0.75)</f>
        <v>0</v>
      </c>
      <c r="E27" s="43">
        <f t="shared" ref="E27:F35" si="7">IF(E13*0.75&gt;10000,10000,E13*0.75)</f>
        <v>0</v>
      </c>
      <c r="F27" s="43">
        <f t="shared" si="7"/>
        <v>0</v>
      </c>
      <c r="G27" s="43">
        <f t="shared" ref="G27:G35" si="8">IF((G13*0.75)&gt;(F13*0.1),(F13*0.1),G13*0.75)</f>
        <v>0</v>
      </c>
      <c r="H27" s="43">
        <f t="shared" si="3"/>
        <v>0</v>
      </c>
      <c r="I27" s="43">
        <f t="shared" si="3"/>
        <v>0</v>
      </c>
      <c r="J27" s="43">
        <f t="shared" si="3"/>
        <v>0</v>
      </c>
      <c r="K27" s="43">
        <f t="shared" si="3"/>
        <v>0</v>
      </c>
      <c r="L27" s="43">
        <f t="shared" ref="L27:L34" si="9">IF((L13*0.75)&gt;(K13*0.1),(K13*0.1),L13*0.75)</f>
        <v>0</v>
      </c>
      <c r="M27" s="43">
        <f t="shared" si="3"/>
        <v>0</v>
      </c>
      <c r="N27" s="66">
        <f t="shared" si="4"/>
        <v>0</v>
      </c>
      <c r="O27" s="46">
        <v>0</v>
      </c>
      <c r="P27" s="66">
        <f t="shared" si="5"/>
        <v>0</v>
      </c>
      <c r="Q27" s="85" t="s">
        <v>245</v>
      </c>
      <c r="R27" s="86">
        <v>0</v>
      </c>
      <c r="S27" s="69" t="s">
        <v>176</v>
      </c>
      <c r="U27" s="70" t="s">
        <v>246</v>
      </c>
    </row>
    <row r="28" spans="1:21">
      <c r="A28" s="18"/>
      <c r="B28" s="629"/>
      <c r="C28" s="27" t="str">
        <f>C$14</f>
        <v>Membre #3</v>
      </c>
      <c r="D28" s="43">
        <f t="shared" si="6"/>
        <v>0</v>
      </c>
      <c r="E28" s="43">
        <f t="shared" si="7"/>
        <v>0</v>
      </c>
      <c r="F28" s="43">
        <f t="shared" si="7"/>
        <v>0</v>
      </c>
      <c r="G28" s="43">
        <f>IF((G14*0.75)&gt;(F14*0.1),(F14*0.1),G14*0.75)</f>
        <v>0</v>
      </c>
      <c r="H28" s="43">
        <f t="shared" si="3"/>
        <v>0</v>
      </c>
      <c r="I28" s="43">
        <f t="shared" si="3"/>
        <v>0</v>
      </c>
      <c r="J28" s="43">
        <f t="shared" si="3"/>
        <v>0</v>
      </c>
      <c r="K28" s="43">
        <f t="shared" si="3"/>
        <v>0</v>
      </c>
      <c r="L28" s="43">
        <f>IF((L14*0.75)&gt;(K14*0.1),(K14*0.1),L14*0.75)</f>
        <v>0</v>
      </c>
      <c r="M28" s="43">
        <f t="shared" si="3"/>
        <v>0</v>
      </c>
      <c r="N28" s="66">
        <f t="shared" si="4"/>
        <v>0</v>
      </c>
      <c r="O28" s="46">
        <v>0</v>
      </c>
      <c r="P28" s="66">
        <f t="shared" si="5"/>
        <v>0</v>
      </c>
      <c r="Q28" s="85" t="s">
        <v>245</v>
      </c>
      <c r="R28" s="86">
        <v>0</v>
      </c>
      <c r="S28" s="69" t="s">
        <v>176</v>
      </c>
      <c r="U28" s="70"/>
    </row>
    <row r="29" spans="1:21">
      <c r="A29" s="18"/>
      <c r="B29" s="629"/>
      <c r="C29" s="27" t="str">
        <f>C$15</f>
        <v>Membre #4</v>
      </c>
      <c r="D29" s="43">
        <f t="shared" si="6"/>
        <v>0</v>
      </c>
      <c r="E29" s="43">
        <f t="shared" si="7"/>
        <v>0</v>
      </c>
      <c r="F29" s="43">
        <f>IF(F15*0.75&gt;10000,10000,F15*0.75)</f>
        <v>0</v>
      </c>
      <c r="G29" s="43">
        <f t="shared" si="8"/>
        <v>0</v>
      </c>
      <c r="H29" s="43">
        <f t="shared" si="3"/>
        <v>0</v>
      </c>
      <c r="I29" s="43">
        <f t="shared" si="3"/>
        <v>0</v>
      </c>
      <c r="J29" s="43">
        <f t="shared" si="3"/>
        <v>0</v>
      </c>
      <c r="K29" s="43">
        <f t="shared" si="3"/>
        <v>0</v>
      </c>
      <c r="L29" s="43">
        <f>IF((L15*0.75)&gt;(K15*0.1),(K15*0.1),L15*0.75)</f>
        <v>0</v>
      </c>
      <c r="M29" s="43">
        <f t="shared" si="3"/>
        <v>0</v>
      </c>
      <c r="N29" s="66">
        <f t="shared" si="4"/>
        <v>0</v>
      </c>
      <c r="O29" s="46">
        <v>0</v>
      </c>
      <c r="P29" s="66">
        <f t="shared" si="5"/>
        <v>0</v>
      </c>
      <c r="Q29" s="85" t="s">
        <v>245</v>
      </c>
      <c r="R29" s="86">
        <v>0</v>
      </c>
      <c r="S29" s="69" t="s">
        <v>176</v>
      </c>
    </row>
    <row r="30" spans="1:21">
      <c r="A30" s="18"/>
      <c r="B30" s="629"/>
      <c r="C30" s="27" t="str">
        <f>C$16</f>
        <v>Membre #5</v>
      </c>
      <c r="D30" s="43">
        <f t="shared" si="6"/>
        <v>0</v>
      </c>
      <c r="E30" s="43">
        <f t="shared" si="7"/>
        <v>0</v>
      </c>
      <c r="F30" s="43">
        <f t="shared" si="7"/>
        <v>0</v>
      </c>
      <c r="G30" s="43">
        <f t="shared" si="8"/>
        <v>0</v>
      </c>
      <c r="H30" s="43">
        <f t="shared" si="3"/>
        <v>0</v>
      </c>
      <c r="I30" s="43">
        <f t="shared" si="3"/>
        <v>0</v>
      </c>
      <c r="J30" s="43">
        <f t="shared" si="3"/>
        <v>0</v>
      </c>
      <c r="K30" s="43">
        <f t="shared" si="3"/>
        <v>0</v>
      </c>
      <c r="L30" s="43">
        <f t="shared" si="9"/>
        <v>0</v>
      </c>
      <c r="M30" s="43">
        <f t="shared" si="3"/>
        <v>0</v>
      </c>
      <c r="N30" s="66">
        <f t="shared" si="4"/>
        <v>0</v>
      </c>
      <c r="O30" s="46">
        <v>0</v>
      </c>
      <c r="P30" s="66">
        <f t="shared" si="5"/>
        <v>0</v>
      </c>
      <c r="Q30" s="85" t="s">
        <v>245</v>
      </c>
      <c r="R30" s="86">
        <v>0</v>
      </c>
      <c r="S30" s="69" t="s">
        <v>176</v>
      </c>
    </row>
    <row r="31" spans="1:21">
      <c r="A31" s="18"/>
      <c r="B31" s="629"/>
      <c r="C31" s="27" t="str">
        <f>C$17</f>
        <v>Membre #6</v>
      </c>
      <c r="D31" s="43">
        <f t="shared" si="6"/>
        <v>0</v>
      </c>
      <c r="E31" s="43">
        <f t="shared" si="7"/>
        <v>0</v>
      </c>
      <c r="F31" s="43">
        <f>IF(F17*0.75&gt;10000,10000,F17*0.75)</f>
        <v>0</v>
      </c>
      <c r="G31" s="43">
        <f t="shared" si="8"/>
        <v>0</v>
      </c>
      <c r="H31" s="43">
        <f t="shared" si="3"/>
        <v>0</v>
      </c>
      <c r="I31" s="43">
        <f t="shared" si="3"/>
        <v>0</v>
      </c>
      <c r="J31" s="43">
        <f t="shared" si="3"/>
        <v>0</v>
      </c>
      <c r="K31" s="43">
        <f t="shared" si="3"/>
        <v>0</v>
      </c>
      <c r="L31" s="43">
        <f t="shared" si="9"/>
        <v>0</v>
      </c>
      <c r="M31" s="43">
        <f t="shared" si="3"/>
        <v>0</v>
      </c>
      <c r="N31" s="66">
        <f t="shared" si="4"/>
        <v>0</v>
      </c>
      <c r="O31" s="46">
        <v>0</v>
      </c>
      <c r="P31" s="66">
        <f t="shared" si="5"/>
        <v>0</v>
      </c>
      <c r="Q31" s="85" t="s">
        <v>245</v>
      </c>
      <c r="R31" s="86">
        <v>0</v>
      </c>
      <c r="S31" s="69" t="s">
        <v>176</v>
      </c>
    </row>
    <row r="32" spans="1:21">
      <c r="A32" s="18"/>
      <c r="B32" s="629"/>
      <c r="C32" s="27" t="str">
        <f>C$18</f>
        <v>Membre #7</v>
      </c>
      <c r="D32" s="43">
        <f t="shared" si="6"/>
        <v>0</v>
      </c>
      <c r="E32" s="43">
        <f t="shared" si="7"/>
        <v>0</v>
      </c>
      <c r="F32" s="43">
        <f t="shared" si="7"/>
        <v>0</v>
      </c>
      <c r="G32" s="43">
        <f t="shared" si="8"/>
        <v>0</v>
      </c>
      <c r="H32" s="43">
        <f t="shared" si="3"/>
        <v>0</v>
      </c>
      <c r="I32" s="43">
        <f t="shared" si="3"/>
        <v>0</v>
      </c>
      <c r="J32" s="43">
        <f t="shared" si="3"/>
        <v>0</v>
      </c>
      <c r="K32" s="43">
        <f t="shared" si="3"/>
        <v>0</v>
      </c>
      <c r="L32" s="43">
        <f t="shared" si="9"/>
        <v>0</v>
      </c>
      <c r="M32" s="43">
        <f t="shared" si="3"/>
        <v>0</v>
      </c>
      <c r="N32" s="66">
        <f t="shared" si="4"/>
        <v>0</v>
      </c>
      <c r="O32" s="46">
        <v>0</v>
      </c>
      <c r="P32" s="66">
        <f t="shared" si="5"/>
        <v>0</v>
      </c>
      <c r="Q32" s="85" t="s">
        <v>245</v>
      </c>
      <c r="R32" s="86">
        <v>0</v>
      </c>
      <c r="S32" s="69" t="s">
        <v>176</v>
      </c>
    </row>
    <row r="33" spans="1:19">
      <c r="A33" s="18"/>
      <c r="B33" s="629"/>
      <c r="C33" s="27" t="str">
        <f>C$19</f>
        <v>Membre #8</v>
      </c>
      <c r="D33" s="43">
        <f t="shared" si="6"/>
        <v>0</v>
      </c>
      <c r="E33" s="43">
        <f t="shared" si="7"/>
        <v>0</v>
      </c>
      <c r="F33" s="43">
        <f t="shared" si="7"/>
        <v>0</v>
      </c>
      <c r="G33" s="43">
        <f t="shared" si="8"/>
        <v>0</v>
      </c>
      <c r="H33" s="43">
        <f t="shared" si="3"/>
        <v>0</v>
      </c>
      <c r="I33" s="43">
        <f t="shared" si="3"/>
        <v>0</v>
      </c>
      <c r="J33" s="43">
        <f t="shared" si="3"/>
        <v>0</v>
      </c>
      <c r="K33" s="43">
        <f t="shared" si="3"/>
        <v>0</v>
      </c>
      <c r="L33" s="43">
        <f t="shared" si="9"/>
        <v>0</v>
      </c>
      <c r="M33" s="43">
        <f t="shared" si="3"/>
        <v>0</v>
      </c>
      <c r="N33" s="66">
        <f t="shared" si="4"/>
        <v>0</v>
      </c>
      <c r="O33" s="46">
        <v>0</v>
      </c>
      <c r="P33" s="66">
        <f t="shared" si="5"/>
        <v>0</v>
      </c>
      <c r="Q33" s="85" t="s">
        <v>245</v>
      </c>
      <c r="R33" s="86">
        <v>0</v>
      </c>
      <c r="S33" s="69" t="s">
        <v>176</v>
      </c>
    </row>
    <row r="34" spans="1:19">
      <c r="A34" s="18"/>
      <c r="B34" s="629"/>
      <c r="C34" s="27" t="str">
        <f>C$20</f>
        <v>Membre #9</v>
      </c>
      <c r="D34" s="43">
        <f t="shared" si="6"/>
        <v>0</v>
      </c>
      <c r="E34" s="43">
        <f t="shared" si="7"/>
        <v>0</v>
      </c>
      <c r="F34" s="43">
        <f t="shared" si="7"/>
        <v>0</v>
      </c>
      <c r="G34" s="43">
        <f>IF((G20*0.75)&gt;(F20*0.1),(F20*0.1),G20*0.75)</f>
        <v>0</v>
      </c>
      <c r="H34" s="43">
        <f t="shared" si="3"/>
        <v>0</v>
      </c>
      <c r="I34" s="43">
        <f t="shared" si="3"/>
        <v>0</v>
      </c>
      <c r="J34" s="43">
        <f t="shared" si="3"/>
        <v>0</v>
      </c>
      <c r="K34" s="43">
        <f t="shared" si="3"/>
        <v>0</v>
      </c>
      <c r="L34" s="43">
        <f t="shared" si="9"/>
        <v>0</v>
      </c>
      <c r="M34" s="43">
        <f t="shared" si="3"/>
        <v>0</v>
      </c>
      <c r="N34" s="66">
        <f t="shared" si="4"/>
        <v>0</v>
      </c>
      <c r="O34" s="47">
        <v>0</v>
      </c>
      <c r="P34" s="66">
        <f t="shared" si="5"/>
        <v>0</v>
      </c>
      <c r="Q34" s="85" t="s">
        <v>245</v>
      </c>
      <c r="R34" s="86">
        <v>0</v>
      </c>
      <c r="S34" s="69" t="s">
        <v>176</v>
      </c>
    </row>
    <row r="35" spans="1:19">
      <c r="A35" s="18"/>
      <c r="B35" s="629"/>
      <c r="C35" s="27" t="str">
        <f>C$21</f>
        <v>Membre #10</v>
      </c>
      <c r="D35" s="43">
        <f t="shared" si="6"/>
        <v>0</v>
      </c>
      <c r="E35" s="43">
        <f t="shared" si="7"/>
        <v>0</v>
      </c>
      <c r="F35" s="43">
        <f t="shared" si="7"/>
        <v>0</v>
      </c>
      <c r="G35" s="43">
        <f t="shared" si="8"/>
        <v>0</v>
      </c>
      <c r="H35" s="43">
        <f t="shared" si="3"/>
        <v>0</v>
      </c>
      <c r="I35" s="43">
        <f t="shared" si="3"/>
        <v>0</v>
      </c>
      <c r="J35" s="43">
        <f t="shared" si="3"/>
        <v>0</v>
      </c>
      <c r="K35" s="43">
        <f t="shared" si="3"/>
        <v>0</v>
      </c>
      <c r="L35" s="43">
        <f>IF((L21*0.75)&gt;(K21*0.1),(K21*0.1),L21*0.75)</f>
        <v>0</v>
      </c>
      <c r="M35" s="43">
        <f t="shared" si="3"/>
        <v>0</v>
      </c>
      <c r="N35" s="66">
        <f t="shared" si="4"/>
        <v>0</v>
      </c>
      <c r="O35" s="47">
        <v>0</v>
      </c>
      <c r="P35" s="66">
        <f t="shared" si="5"/>
        <v>0</v>
      </c>
      <c r="Q35" s="85" t="s">
        <v>245</v>
      </c>
      <c r="R35" s="86">
        <v>0</v>
      </c>
      <c r="S35" s="69" t="s">
        <v>176</v>
      </c>
    </row>
    <row r="36" spans="1:19">
      <c r="A36" s="18"/>
      <c r="B36" s="629"/>
      <c r="C36" s="67" t="s">
        <v>247</v>
      </c>
      <c r="D36" s="41">
        <f>SUM(D26:D35)</f>
        <v>0</v>
      </c>
      <c r="E36" s="41">
        <f>SUM(E26:E35)</f>
        <v>0</v>
      </c>
      <c r="F36" s="41">
        <f>SUM(F26:F35)</f>
        <v>0</v>
      </c>
      <c r="G36" s="41">
        <f>SUM(G26:G35)</f>
        <v>0</v>
      </c>
      <c r="H36" s="41">
        <f>IF(SUM(H26:H35)&gt;(O22*0.1),(O22*0.1),SUM(H26:H35))</f>
        <v>0</v>
      </c>
      <c r="I36" s="41">
        <f>IF(SUM(I26:I35)&gt;(O22*0.1),(P22*0.1),SUM(I26:I35))</f>
        <v>0</v>
      </c>
      <c r="J36" s="41">
        <f t="shared" ref="J36:O36" si="10">SUM(J26:J35)</f>
        <v>0</v>
      </c>
      <c r="K36" s="41">
        <f>IF(SUM(K26:K35)&gt;25000,25000,SUM(K26:K35))</f>
        <v>0</v>
      </c>
      <c r="L36" s="41">
        <f>SUM(L26:L35)</f>
        <v>0</v>
      </c>
      <c r="M36" s="41">
        <f>IF(SUM(M26:M35)&gt;10000,10000,SUM(M26:M35))</f>
        <v>0</v>
      </c>
      <c r="N36" s="48">
        <f>SUM(D36:M36)</f>
        <v>0</v>
      </c>
      <c r="O36" s="48">
        <f t="shared" si="10"/>
        <v>0</v>
      </c>
      <c r="P36" s="48">
        <f>SUM(P26:P35)</f>
        <v>0</v>
      </c>
      <c r="Q36" s="85" t="s">
        <v>245</v>
      </c>
      <c r="R36" s="86">
        <v>0</v>
      </c>
      <c r="S36" s="69" t="s">
        <v>176</v>
      </c>
    </row>
    <row r="37" spans="1:19">
      <c r="A37" s="18"/>
      <c r="B37" s="629"/>
      <c r="C37" s="27" t="s">
        <v>248</v>
      </c>
      <c r="D37" s="44">
        <v>0</v>
      </c>
      <c r="E37" s="44">
        <v>0</v>
      </c>
      <c r="F37" s="44">
        <v>0</v>
      </c>
      <c r="G37" s="44">
        <v>0</v>
      </c>
      <c r="H37" s="44">
        <v>0</v>
      </c>
      <c r="I37" s="44">
        <v>0</v>
      </c>
      <c r="J37" s="44">
        <v>0</v>
      </c>
      <c r="K37" s="44">
        <v>0</v>
      </c>
      <c r="L37" s="44">
        <v>0</v>
      </c>
      <c r="M37" s="44">
        <v>0</v>
      </c>
      <c r="N37" s="68">
        <f>SUM(D37:M37)</f>
        <v>0</v>
      </c>
      <c r="O37" s="49" t="s">
        <v>249</v>
      </c>
      <c r="P37" s="68"/>
      <c r="Q37" s="85" t="s">
        <v>245</v>
      </c>
      <c r="R37" s="86">
        <v>0</v>
      </c>
      <c r="S37" s="69" t="s">
        <v>176</v>
      </c>
    </row>
    <row r="38" spans="1:19" s="78" customFormat="1" ht="30" customHeight="1">
      <c r="A38" s="74"/>
      <c r="B38" s="629"/>
      <c r="C38" s="79" t="s">
        <v>250</v>
      </c>
      <c r="D38" s="80">
        <f>D36-D37</f>
        <v>0</v>
      </c>
      <c r="E38" s="80">
        <f>E36-E37</f>
        <v>0</v>
      </c>
      <c r="F38" s="80">
        <f>F36-F37</f>
        <v>0</v>
      </c>
      <c r="G38" s="80">
        <f>G36-G37</f>
        <v>0</v>
      </c>
      <c r="H38" s="80">
        <f t="shared" ref="H38:M38" si="11">H36-H37</f>
        <v>0</v>
      </c>
      <c r="I38" s="80">
        <f t="shared" si="11"/>
        <v>0</v>
      </c>
      <c r="J38" s="80">
        <f t="shared" si="11"/>
        <v>0</v>
      </c>
      <c r="K38" s="80">
        <f t="shared" si="11"/>
        <v>0</v>
      </c>
      <c r="L38" s="80">
        <f t="shared" si="11"/>
        <v>0</v>
      </c>
      <c r="M38" s="80">
        <f t="shared" si="11"/>
        <v>0</v>
      </c>
      <c r="N38" s="80">
        <f>SUM(N26:N35)-N37</f>
        <v>0</v>
      </c>
      <c r="O38" s="81" t="s">
        <v>236</v>
      </c>
      <c r="P38" s="80">
        <f>(N38+N37)+(P36+O36)</f>
        <v>0</v>
      </c>
      <c r="Q38" s="84" t="s">
        <v>251</v>
      </c>
      <c r="R38" s="87">
        <f>SUM(R26:R37)</f>
        <v>0</v>
      </c>
      <c r="S38" s="82"/>
    </row>
    <row r="39" spans="1:19" ht="50.1" customHeight="1">
      <c r="B39" s="38"/>
      <c r="C39" s="38"/>
      <c r="D39" s="38"/>
      <c r="E39" s="38"/>
      <c r="F39" s="38"/>
      <c r="G39" s="38"/>
      <c r="H39" s="38"/>
      <c r="I39" s="38"/>
      <c r="J39" s="38"/>
      <c r="K39" s="38"/>
      <c r="L39" s="38"/>
      <c r="M39" s="38"/>
      <c r="N39" s="38"/>
      <c r="O39" s="38"/>
      <c r="P39" s="38"/>
      <c r="Q39" s="1"/>
    </row>
    <row r="40" spans="1:19" ht="30" customHeight="1">
      <c r="A40" s="18"/>
      <c r="B40" s="612" t="s">
        <v>252</v>
      </c>
      <c r="C40" s="613"/>
      <c r="D40" s="613"/>
      <c r="E40" s="613"/>
      <c r="F40" s="613"/>
      <c r="G40" s="613"/>
      <c r="H40" s="613"/>
      <c r="I40" s="613"/>
      <c r="J40" s="613"/>
      <c r="K40" s="613"/>
      <c r="L40" s="613"/>
      <c r="M40" s="613"/>
      <c r="N40" s="613"/>
      <c r="O40" s="613"/>
      <c r="P40" s="613"/>
      <c r="Q40" s="613"/>
      <c r="R40" s="613"/>
      <c r="S40" s="614"/>
    </row>
    <row r="41" spans="1:19" ht="30" customHeight="1">
      <c r="A41" s="18"/>
      <c r="B41" s="615" t="s">
        <v>188</v>
      </c>
      <c r="C41" s="596" t="s">
        <v>189</v>
      </c>
      <c r="D41" s="596"/>
      <c r="E41" s="596"/>
      <c r="F41" s="596"/>
      <c r="G41" s="596"/>
      <c r="H41" s="596"/>
      <c r="I41" s="596"/>
      <c r="J41" s="596"/>
      <c r="K41" s="596"/>
      <c r="L41" s="596"/>
      <c r="M41" s="596"/>
      <c r="N41" s="596"/>
      <c r="O41" s="596"/>
      <c r="P41" s="596"/>
      <c r="Q41" s="616" t="s">
        <v>141</v>
      </c>
      <c r="R41" s="617"/>
      <c r="S41" s="618"/>
    </row>
    <row r="42" spans="1:19" ht="15.95" customHeight="1">
      <c r="A42" s="18"/>
      <c r="B42" s="615"/>
      <c r="C42" s="579" t="s">
        <v>216</v>
      </c>
      <c r="D42" s="28" t="s">
        <v>217</v>
      </c>
      <c r="E42" s="29"/>
      <c r="F42" s="29"/>
      <c r="G42" s="29"/>
      <c r="H42" s="28" t="s">
        <v>218</v>
      </c>
      <c r="I42" s="29"/>
      <c r="J42" s="29"/>
      <c r="K42" s="30" t="s">
        <v>219</v>
      </c>
      <c r="L42" s="31"/>
      <c r="M42" s="31"/>
      <c r="N42" s="581" t="s">
        <v>220</v>
      </c>
      <c r="O42" s="582" t="s">
        <v>221</v>
      </c>
      <c r="P42" s="21"/>
      <c r="Q42" s="583" t="s">
        <v>253</v>
      </c>
      <c r="R42" s="584"/>
      <c r="S42" s="585"/>
    </row>
    <row r="43" spans="1:19" ht="15.95" customHeight="1">
      <c r="A43" s="18"/>
      <c r="B43" s="615"/>
      <c r="C43" s="580"/>
      <c r="D43" s="22" t="s">
        <v>223</v>
      </c>
      <c r="E43" s="22" t="s">
        <v>224</v>
      </c>
      <c r="F43" s="22" t="s">
        <v>225</v>
      </c>
      <c r="G43" s="22" t="s">
        <v>226</v>
      </c>
      <c r="H43" s="22" t="s">
        <v>227</v>
      </c>
      <c r="I43" s="22" t="s">
        <v>228</v>
      </c>
      <c r="J43" s="22" t="s">
        <v>229</v>
      </c>
      <c r="K43" s="22" t="s">
        <v>230</v>
      </c>
      <c r="L43" s="22" t="s">
        <v>231</v>
      </c>
      <c r="M43" s="22" t="s">
        <v>232</v>
      </c>
      <c r="N43" s="582"/>
      <c r="O43" s="582"/>
      <c r="P43" s="35" t="s">
        <v>233</v>
      </c>
      <c r="Q43" s="586"/>
      <c r="R43" s="587"/>
      <c r="S43" s="588"/>
    </row>
    <row r="44" spans="1:19" ht="15.95" customHeight="1">
      <c r="A44" s="18"/>
      <c r="B44" s="615"/>
      <c r="C44" s="24" t="s">
        <v>193</v>
      </c>
      <c r="D44" s="39">
        <v>0</v>
      </c>
      <c r="E44" s="39">
        <v>0</v>
      </c>
      <c r="F44" s="39">
        <v>0</v>
      </c>
      <c r="G44" s="39">
        <v>0</v>
      </c>
      <c r="H44" s="40">
        <v>0</v>
      </c>
      <c r="I44" s="39">
        <v>0</v>
      </c>
      <c r="J44" s="39">
        <v>0</v>
      </c>
      <c r="K44" s="40">
        <v>0</v>
      </c>
      <c r="L44" s="39">
        <v>0</v>
      </c>
      <c r="M44" s="39">
        <v>0</v>
      </c>
      <c r="N44" s="52" t="e">
        <f>O44/O$22</f>
        <v>#DIV/0!</v>
      </c>
      <c r="O44" s="55">
        <f t="shared" ref="O44:O53" si="12">SUM(D44:G44)+SUM(H44:J44)+SUM(K44:M44)</f>
        <v>0</v>
      </c>
      <c r="P44" s="35" t="s">
        <v>234</v>
      </c>
      <c r="Q44" s="586"/>
      <c r="R44" s="587"/>
      <c r="S44" s="588"/>
    </row>
    <row r="45" spans="1:19" ht="15.95" customHeight="1">
      <c r="A45" s="18"/>
      <c r="B45" s="615"/>
      <c r="C45" s="24" t="s">
        <v>194</v>
      </c>
      <c r="D45" s="39">
        <v>0</v>
      </c>
      <c r="E45" s="39">
        <v>0</v>
      </c>
      <c r="F45" s="39">
        <v>0</v>
      </c>
      <c r="G45" s="39">
        <v>0</v>
      </c>
      <c r="H45" s="40">
        <v>0</v>
      </c>
      <c r="I45" s="39">
        <v>0</v>
      </c>
      <c r="J45" s="39">
        <v>0</v>
      </c>
      <c r="K45" s="40">
        <v>0</v>
      </c>
      <c r="L45" s="39">
        <v>0</v>
      </c>
      <c r="M45" s="39">
        <v>0</v>
      </c>
      <c r="N45" s="52" t="e">
        <f t="shared" ref="N45:N53" si="13">O45/O$22</f>
        <v>#DIV/0!</v>
      </c>
      <c r="O45" s="55">
        <f t="shared" si="12"/>
        <v>0</v>
      </c>
      <c r="P45" s="592">
        <f>N70</f>
        <v>0</v>
      </c>
      <c r="Q45" s="586"/>
      <c r="R45" s="587"/>
      <c r="S45" s="588"/>
    </row>
    <row r="46" spans="1:19" ht="15.95" customHeight="1">
      <c r="A46" s="18"/>
      <c r="B46" s="615"/>
      <c r="C46" s="24" t="s">
        <v>195</v>
      </c>
      <c r="D46" s="39">
        <v>0</v>
      </c>
      <c r="E46" s="39">
        <v>0</v>
      </c>
      <c r="F46" s="39">
        <v>0</v>
      </c>
      <c r="G46" s="39">
        <v>0</v>
      </c>
      <c r="H46" s="40">
        <v>0</v>
      </c>
      <c r="I46" s="39">
        <v>0</v>
      </c>
      <c r="J46" s="39">
        <v>0</v>
      </c>
      <c r="K46" s="40">
        <v>0</v>
      </c>
      <c r="L46" s="39">
        <v>0</v>
      </c>
      <c r="M46" s="39">
        <v>0</v>
      </c>
      <c r="N46" s="52" t="e">
        <f t="shared" si="13"/>
        <v>#DIV/0!</v>
      </c>
      <c r="O46" s="55">
        <f t="shared" si="12"/>
        <v>0</v>
      </c>
      <c r="P46" s="592"/>
      <c r="Q46" s="586"/>
      <c r="R46" s="587"/>
      <c r="S46" s="588"/>
    </row>
    <row r="47" spans="1:19" ht="15.95" customHeight="1">
      <c r="A47" s="18"/>
      <c r="B47" s="615"/>
      <c r="C47" s="24" t="s">
        <v>196</v>
      </c>
      <c r="D47" s="39">
        <v>0</v>
      </c>
      <c r="E47" s="39">
        <v>0</v>
      </c>
      <c r="F47" s="39">
        <v>0</v>
      </c>
      <c r="G47" s="39">
        <v>0</v>
      </c>
      <c r="H47" s="40">
        <v>0</v>
      </c>
      <c r="I47" s="39">
        <v>0</v>
      </c>
      <c r="J47" s="39">
        <v>0</v>
      </c>
      <c r="K47" s="40">
        <v>0</v>
      </c>
      <c r="L47" s="39">
        <v>0</v>
      </c>
      <c r="M47" s="39">
        <v>0</v>
      </c>
      <c r="N47" s="52" t="e">
        <f t="shared" si="13"/>
        <v>#DIV/0!</v>
      </c>
      <c r="O47" s="55">
        <f t="shared" si="12"/>
        <v>0</v>
      </c>
      <c r="P47" s="592"/>
      <c r="Q47" s="586"/>
      <c r="R47" s="587"/>
      <c r="S47" s="588"/>
    </row>
    <row r="48" spans="1:19" ht="15.95" customHeight="1">
      <c r="A48" s="18"/>
      <c r="B48" s="615"/>
      <c r="C48" s="24" t="s">
        <v>197</v>
      </c>
      <c r="D48" s="39">
        <v>0</v>
      </c>
      <c r="E48" s="39">
        <v>0</v>
      </c>
      <c r="F48" s="39">
        <v>0</v>
      </c>
      <c r="G48" s="39">
        <v>0</v>
      </c>
      <c r="H48" s="40">
        <v>0</v>
      </c>
      <c r="I48" s="39">
        <v>0</v>
      </c>
      <c r="J48" s="39">
        <v>0</v>
      </c>
      <c r="K48" s="40">
        <v>0</v>
      </c>
      <c r="L48" s="39">
        <v>0</v>
      </c>
      <c r="M48" s="39">
        <v>0</v>
      </c>
      <c r="N48" s="52" t="e">
        <f t="shared" si="13"/>
        <v>#DIV/0!</v>
      </c>
      <c r="O48" s="55">
        <f t="shared" si="12"/>
        <v>0</v>
      </c>
      <c r="P48" s="593"/>
      <c r="Q48" s="586"/>
      <c r="R48" s="587"/>
      <c r="S48" s="588"/>
    </row>
    <row r="49" spans="1:19" ht="15.95" customHeight="1">
      <c r="A49" s="18"/>
      <c r="B49" s="615"/>
      <c r="C49" s="24" t="s">
        <v>198</v>
      </c>
      <c r="D49" s="39">
        <v>0</v>
      </c>
      <c r="E49" s="39">
        <v>0</v>
      </c>
      <c r="F49" s="39">
        <v>0</v>
      </c>
      <c r="G49" s="39">
        <v>0</v>
      </c>
      <c r="H49" s="40">
        <v>0</v>
      </c>
      <c r="I49" s="39">
        <v>0</v>
      </c>
      <c r="J49" s="39">
        <v>0</v>
      </c>
      <c r="K49" s="40">
        <v>0</v>
      </c>
      <c r="L49" s="39">
        <v>0</v>
      </c>
      <c r="M49" s="39">
        <v>0</v>
      </c>
      <c r="N49" s="52" t="e">
        <f t="shared" si="13"/>
        <v>#DIV/0!</v>
      </c>
      <c r="O49" s="55">
        <f t="shared" si="12"/>
        <v>0</v>
      </c>
      <c r="P49" s="25"/>
      <c r="Q49" s="586"/>
      <c r="R49" s="587"/>
      <c r="S49" s="588"/>
    </row>
    <row r="50" spans="1:19" ht="15.95" customHeight="1">
      <c r="A50" s="18"/>
      <c r="B50" s="615"/>
      <c r="C50" s="24" t="s">
        <v>199</v>
      </c>
      <c r="D50" s="39">
        <v>0</v>
      </c>
      <c r="E50" s="39">
        <v>0</v>
      </c>
      <c r="F50" s="39">
        <v>0</v>
      </c>
      <c r="G50" s="39">
        <v>0</v>
      </c>
      <c r="H50" s="40">
        <v>0</v>
      </c>
      <c r="I50" s="39">
        <v>0</v>
      </c>
      <c r="J50" s="39">
        <v>0</v>
      </c>
      <c r="K50" s="40">
        <v>0</v>
      </c>
      <c r="L50" s="39">
        <v>0</v>
      </c>
      <c r="M50" s="39">
        <v>0</v>
      </c>
      <c r="N50" s="52" t="e">
        <f t="shared" si="13"/>
        <v>#DIV/0!</v>
      </c>
      <c r="O50" s="55">
        <f t="shared" si="12"/>
        <v>0</v>
      </c>
      <c r="P50" s="35" t="s">
        <v>254</v>
      </c>
      <c r="Q50" s="586"/>
      <c r="R50" s="587"/>
      <c r="S50" s="588"/>
    </row>
    <row r="51" spans="1:19" ht="15.95" customHeight="1">
      <c r="A51" s="18"/>
      <c r="B51" s="615"/>
      <c r="C51" s="24" t="s">
        <v>200</v>
      </c>
      <c r="D51" s="39">
        <v>0</v>
      </c>
      <c r="E51" s="39">
        <v>0</v>
      </c>
      <c r="F51" s="39">
        <v>0</v>
      </c>
      <c r="G51" s="39">
        <v>0</v>
      </c>
      <c r="H51" s="40">
        <v>0</v>
      </c>
      <c r="I51" s="39">
        <v>0</v>
      </c>
      <c r="J51" s="39">
        <v>0</v>
      </c>
      <c r="K51" s="40">
        <v>0</v>
      </c>
      <c r="L51" s="39">
        <v>0</v>
      </c>
      <c r="M51" s="39">
        <v>0</v>
      </c>
      <c r="N51" s="52" t="e">
        <f t="shared" si="13"/>
        <v>#DIV/0!</v>
      </c>
      <c r="O51" s="55">
        <f t="shared" si="12"/>
        <v>0</v>
      </c>
      <c r="P51" s="594" t="str">
        <f>IF(O22&gt;O54,"Oui","Non")</f>
        <v>Non</v>
      </c>
      <c r="Q51" s="586"/>
      <c r="R51" s="587"/>
      <c r="S51" s="588"/>
    </row>
    <row r="52" spans="1:19" ht="15.95" customHeight="1">
      <c r="A52" s="18"/>
      <c r="B52" s="615"/>
      <c r="C52" s="24" t="s">
        <v>201</v>
      </c>
      <c r="D52" s="39">
        <v>0</v>
      </c>
      <c r="E52" s="39">
        <v>0</v>
      </c>
      <c r="F52" s="39">
        <v>0</v>
      </c>
      <c r="G52" s="39">
        <v>0</v>
      </c>
      <c r="H52" s="40">
        <v>0</v>
      </c>
      <c r="I52" s="39">
        <v>0</v>
      </c>
      <c r="J52" s="39">
        <v>0</v>
      </c>
      <c r="K52" s="40">
        <v>0</v>
      </c>
      <c r="L52" s="39">
        <v>0</v>
      </c>
      <c r="M52" s="39">
        <v>0</v>
      </c>
      <c r="N52" s="52" t="e">
        <f t="shared" si="13"/>
        <v>#DIV/0!</v>
      </c>
      <c r="O52" s="55">
        <f t="shared" si="12"/>
        <v>0</v>
      </c>
      <c r="P52" s="594"/>
      <c r="Q52" s="586"/>
      <c r="R52" s="587"/>
      <c r="S52" s="588"/>
    </row>
    <row r="53" spans="1:19" ht="15.95" customHeight="1">
      <c r="A53" s="18"/>
      <c r="B53" s="615"/>
      <c r="C53" s="24" t="s">
        <v>202</v>
      </c>
      <c r="D53" s="39">
        <v>0</v>
      </c>
      <c r="E53" s="39">
        <v>0</v>
      </c>
      <c r="F53" s="39">
        <v>0</v>
      </c>
      <c r="G53" s="39">
        <v>0</v>
      </c>
      <c r="H53" s="40">
        <v>0</v>
      </c>
      <c r="I53" s="39">
        <v>0</v>
      </c>
      <c r="J53" s="39">
        <v>0</v>
      </c>
      <c r="K53" s="40">
        <v>0</v>
      </c>
      <c r="L53" s="39">
        <v>0</v>
      </c>
      <c r="M53" s="39">
        <v>0</v>
      </c>
      <c r="N53" s="52" t="e">
        <f t="shared" si="13"/>
        <v>#DIV/0!</v>
      </c>
      <c r="O53" s="55">
        <f t="shared" si="12"/>
        <v>0</v>
      </c>
      <c r="P53" s="594"/>
      <c r="Q53" s="586"/>
      <c r="R53" s="587"/>
      <c r="S53" s="588"/>
    </row>
    <row r="54" spans="1:19" ht="15.95" customHeight="1">
      <c r="A54" s="18"/>
      <c r="B54" s="615"/>
      <c r="C54" s="36" t="s">
        <v>255</v>
      </c>
      <c r="D54" s="53">
        <f>SUM(D44:D53)</f>
        <v>0</v>
      </c>
      <c r="E54" s="53">
        <f t="shared" ref="E54:M54" si="14">SUM(E44:E53)</f>
        <v>0</v>
      </c>
      <c r="F54" s="41">
        <f t="shared" si="14"/>
        <v>0</v>
      </c>
      <c r="G54" s="41">
        <f t="shared" si="14"/>
        <v>0</v>
      </c>
      <c r="H54" s="53">
        <f t="shared" si="14"/>
        <v>0</v>
      </c>
      <c r="I54" s="53">
        <f t="shared" si="14"/>
        <v>0</v>
      </c>
      <c r="J54" s="53">
        <f t="shared" si="14"/>
        <v>0</v>
      </c>
      <c r="K54" s="53">
        <f t="shared" si="14"/>
        <v>0</v>
      </c>
      <c r="L54" s="53">
        <f t="shared" si="14"/>
        <v>0</v>
      </c>
      <c r="M54" s="53">
        <f t="shared" si="14"/>
        <v>0</v>
      </c>
      <c r="N54" s="37" t="s">
        <v>236</v>
      </c>
      <c r="O54" s="56">
        <f>SUM(D54:M54)</f>
        <v>0</v>
      </c>
      <c r="P54" s="595"/>
      <c r="Q54" s="589"/>
      <c r="R54" s="590"/>
      <c r="S54" s="591"/>
    </row>
    <row r="55" spans="1:19" ht="35.1" customHeight="1">
      <c r="A55" s="18"/>
      <c r="B55" s="615"/>
      <c r="C55" s="596" t="s">
        <v>115</v>
      </c>
      <c r="D55" s="596"/>
      <c r="E55" s="596"/>
      <c r="F55" s="596"/>
      <c r="G55" s="596"/>
      <c r="H55" s="596"/>
      <c r="I55" s="596"/>
      <c r="J55" s="596"/>
      <c r="K55" s="596"/>
      <c r="L55" s="596"/>
      <c r="M55" s="596"/>
      <c r="N55" s="596"/>
      <c r="O55" s="596"/>
      <c r="P55" s="596"/>
      <c r="Q55" s="597" t="s">
        <v>237</v>
      </c>
      <c r="R55" s="596"/>
      <c r="S55" s="598"/>
    </row>
    <row r="56" spans="1:19">
      <c r="A56" s="18"/>
      <c r="B56" s="615"/>
      <c r="C56" s="579" t="s">
        <v>238</v>
      </c>
      <c r="D56" s="28" t="s">
        <v>217</v>
      </c>
      <c r="E56" s="29"/>
      <c r="F56" s="29"/>
      <c r="G56" s="29"/>
      <c r="H56" s="28" t="s">
        <v>218</v>
      </c>
      <c r="I56" s="29"/>
      <c r="J56" s="29"/>
      <c r="K56" s="30" t="s">
        <v>219</v>
      </c>
      <c r="L56" s="31"/>
      <c r="M56" s="31"/>
      <c r="N56" s="581" t="s">
        <v>239</v>
      </c>
      <c r="O56" s="32" t="s">
        <v>240</v>
      </c>
      <c r="P56" s="581" t="s">
        <v>241</v>
      </c>
      <c r="Q56" s="603" t="s">
        <v>242</v>
      </c>
      <c r="R56" s="609" t="s">
        <v>256</v>
      </c>
      <c r="S56" s="579" t="s">
        <v>244</v>
      </c>
    </row>
    <row r="57" spans="1:19">
      <c r="A57" s="18"/>
      <c r="B57" s="615"/>
      <c r="C57" s="580"/>
      <c r="D57" s="22" t="s">
        <v>223</v>
      </c>
      <c r="E57" s="22" t="s">
        <v>224</v>
      </c>
      <c r="F57" s="22" t="s">
        <v>225</v>
      </c>
      <c r="G57" s="22" t="s">
        <v>226</v>
      </c>
      <c r="H57" s="22" t="s">
        <v>227</v>
      </c>
      <c r="I57" s="22" t="s">
        <v>228</v>
      </c>
      <c r="J57" s="22" t="s">
        <v>229</v>
      </c>
      <c r="K57" s="22" t="s">
        <v>230</v>
      </c>
      <c r="L57" s="22" t="s">
        <v>231</v>
      </c>
      <c r="M57" s="22" t="s">
        <v>232</v>
      </c>
      <c r="N57" s="582"/>
      <c r="O57" s="33"/>
      <c r="P57" s="582"/>
      <c r="Q57" s="604"/>
      <c r="R57" s="610"/>
      <c r="S57" s="611"/>
    </row>
    <row r="58" spans="1:19">
      <c r="A58" s="18"/>
      <c r="B58" s="615"/>
      <c r="C58" s="27" t="str">
        <f>C$44</f>
        <v>Membre #1</v>
      </c>
      <c r="D58" s="43">
        <f>IF(D44*0.75&gt;20000,20000,D44*0.75)</f>
        <v>0</v>
      </c>
      <c r="E58" s="43">
        <f>IF(E44*0.75&gt;10000,10000,E44*0.75)</f>
        <v>0</v>
      </c>
      <c r="F58" s="43">
        <f>IF(F44*0.75&gt;10000,10000,F44*0.75)</f>
        <v>0</v>
      </c>
      <c r="G58" s="43">
        <f>IF((G44*0.75)&gt;(F44*0.1),(F44*0.1),G44*0.75)</f>
        <v>0</v>
      </c>
      <c r="H58" s="43">
        <f t="shared" ref="H58:K67" si="15">H44*0.75</f>
        <v>0</v>
      </c>
      <c r="I58" s="43">
        <f t="shared" si="15"/>
        <v>0</v>
      </c>
      <c r="J58" s="43">
        <f t="shared" si="15"/>
        <v>0</v>
      </c>
      <c r="K58" s="43">
        <f>K44*0.75</f>
        <v>0</v>
      </c>
      <c r="L58" s="43">
        <f>IF((L44*0.75)&gt;(K44*0.1),(K44*0.1),L44*0.75)</f>
        <v>0</v>
      </c>
      <c r="M58" s="43">
        <f>M44*0.75</f>
        <v>0</v>
      </c>
      <c r="N58" s="55">
        <f t="shared" ref="N58:N67" si="16">IF(SUM(D58:M58)&gt;40000,40000,SUM(D58:M58))</f>
        <v>0</v>
      </c>
      <c r="O58" s="45">
        <v>0</v>
      </c>
      <c r="P58" s="55">
        <f t="shared" ref="P58:P67" si="17">O44-N58-O58</f>
        <v>0</v>
      </c>
      <c r="Q58" s="85" t="s">
        <v>245</v>
      </c>
      <c r="R58" s="86">
        <v>0</v>
      </c>
      <c r="S58" s="69" t="s">
        <v>176</v>
      </c>
    </row>
    <row r="59" spans="1:19">
      <c r="A59" s="18"/>
      <c r="B59" s="615"/>
      <c r="C59" s="27" t="str">
        <f>C$45</f>
        <v>Membre #2</v>
      </c>
      <c r="D59" s="43">
        <f t="shared" ref="D59:D67" si="18">IF(D45*0.75&gt;20000,20000,D45*0.75)</f>
        <v>0</v>
      </c>
      <c r="E59" s="43">
        <f t="shared" ref="E59:F67" si="19">IF(E45*0.75&gt;10000,10000,E45*0.75)</f>
        <v>0</v>
      </c>
      <c r="F59" s="43">
        <f t="shared" si="19"/>
        <v>0</v>
      </c>
      <c r="G59" s="43">
        <f t="shared" ref="G59:G67" si="20">IF((G45*0.75)&gt;(F45*0.1),(F45*0.1),G45*0.75)</f>
        <v>0</v>
      </c>
      <c r="H59" s="43">
        <f t="shared" si="15"/>
        <v>0</v>
      </c>
      <c r="I59" s="43">
        <f t="shared" si="15"/>
        <v>0</v>
      </c>
      <c r="J59" s="43">
        <f t="shared" si="15"/>
        <v>0</v>
      </c>
      <c r="K59" s="43">
        <f t="shared" si="15"/>
        <v>0</v>
      </c>
      <c r="L59" s="43">
        <f t="shared" ref="L59" si="21">IF((L45*0.75)&gt;(K45*0.1),(K45*0.1),L45*0.75)</f>
        <v>0</v>
      </c>
      <c r="M59" s="43">
        <f t="shared" ref="M59:M67" si="22">M45*0.75</f>
        <v>0</v>
      </c>
      <c r="N59" s="55">
        <f t="shared" si="16"/>
        <v>0</v>
      </c>
      <c r="O59" s="46">
        <v>0</v>
      </c>
      <c r="P59" s="55">
        <f t="shared" si="17"/>
        <v>0</v>
      </c>
      <c r="Q59" s="85" t="s">
        <v>245</v>
      </c>
      <c r="R59" s="86">
        <v>0</v>
      </c>
      <c r="S59" s="69" t="s">
        <v>176</v>
      </c>
    </row>
    <row r="60" spans="1:19">
      <c r="A60" s="18"/>
      <c r="B60" s="615"/>
      <c r="C60" s="27" t="str">
        <f>C$46</f>
        <v>Membre #3</v>
      </c>
      <c r="D60" s="43">
        <f t="shared" si="18"/>
        <v>0</v>
      </c>
      <c r="E60" s="43">
        <f t="shared" si="19"/>
        <v>0</v>
      </c>
      <c r="F60" s="43">
        <f t="shared" si="19"/>
        <v>0</v>
      </c>
      <c r="G60" s="43">
        <f t="shared" si="20"/>
        <v>0</v>
      </c>
      <c r="H60" s="43">
        <f t="shared" si="15"/>
        <v>0</v>
      </c>
      <c r="I60" s="43">
        <f t="shared" si="15"/>
        <v>0</v>
      </c>
      <c r="J60" s="43">
        <f t="shared" si="15"/>
        <v>0</v>
      </c>
      <c r="K60" s="43">
        <f t="shared" si="15"/>
        <v>0</v>
      </c>
      <c r="L60" s="43">
        <f>IF((L46*0.75)&gt;(K46*0.1),(K46*0.1),L46*0.75)</f>
        <v>0</v>
      </c>
      <c r="M60" s="43">
        <f t="shared" si="22"/>
        <v>0</v>
      </c>
      <c r="N60" s="55">
        <f t="shared" si="16"/>
        <v>0</v>
      </c>
      <c r="O60" s="46">
        <v>0</v>
      </c>
      <c r="P60" s="55">
        <f t="shared" si="17"/>
        <v>0</v>
      </c>
      <c r="Q60" s="85" t="s">
        <v>245</v>
      </c>
      <c r="R60" s="86">
        <v>0</v>
      </c>
      <c r="S60" s="69" t="s">
        <v>176</v>
      </c>
    </row>
    <row r="61" spans="1:19">
      <c r="A61" s="18"/>
      <c r="B61" s="615"/>
      <c r="C61" s="27" t="str">
        <f>C$47</f>
        <v>Membre #4</v>
      </c>
      <c r="D61" s="43">
        <f t="shared" si="18"/>
        <v>0</v>
      </c>
      <c r="E61" s="43">
        <f t="shared" si="19"/>
        <v>0</v>
      </c>
      <c r="F61" s="43">
        <f>IF(F47*0.75&gt;10000,10000,F47*0.75)</f>
        <v>0</v>
      </c>
      <c r="G61" s="43">
        <f t="shared" si="20"/>
        <v>0</v>
      </c>
      <c r="H61" s="43">
        <f t="shared" si="15"/>
        <v>0</v>
      </c>
      <c r="I61" s="43">
        <f t="shared" si="15"/>
        <v>0</v>
      </c>
      <c r="J61" s="43">
        <f t="shared" si="15"/>
        <v>0</v>
      </c>
      <c r="K61" s="43">
        <f t="shared" si="15"/>
        <v>0</v>
      </c>
      <c r="L61" s="43">
        <f>IF((L47*0.75)&gt;(K47*0.1),(K47*0.1),L47*0.75)</f>
        <v>0</v>
      </c>
      <c r="M61" s="43">
        <f t="shared" si="22"/>
        <v>0</v>
      </c>
      <c r="N61" s="55">
        <f t="shared" si="16"/>
        <v>0</v>
      </c>
      <c r="O61" s="46">
        <v>0</v>
      </c>
      <c r="P61" s="55">
        <f t="shared" si="17"/>
        <v>0</v>
      </c>
      <c r="Q61" s="85" t="s">
        <v>245</v>
      </c>
      <c r="R61" s="86">
        <v>0</v>
      </c>
      <c r="S61" s="69" t="s">
        <v>176</v>
      </c>
    </row>
    <row r="62" spans="1:19">
      <c r="A62" s="18"/>
      <c r="B62" s="615"/>
      <c r="C62" s="27" t="str">
        <f>C$48</f>
        <v>Membre #5</v>
      </c>
      <c r="D62" s="43">
        <f t="shared" si="18"/>
        <v>0</v>
      </c>
      <c r="E62" s="43">
        <f t="shared" si="19"/>
        <v>0</v>
      </c>
      <c r="F62" s="43">
        <f t="shared" si="19"/>
        <v>0</v>
      </c>
      <c r="G62" s="43">
        <f t="shared" si="20"/>
        <v>0</v>
      </c>
      <c r="H62" s="43">
        <f t="shared" si="15"/>
        <v>0</v>
      </c>
      <c r="I62" s="43">
        <f t="shared" si="15"/>
        <v>0</v>
      </c>
      <c r="J62" s="43">
        <f t="shared" si="15"/>
        <v>0</v>
      </c>
      <c r="K62" s="43">
        <f t="shared" si="15"/>
        <v>0</v>
      </c>
      <c r="L62" s="43">
        <f t="shared" ref="L62:L66" si="23">IF((L48*0.75)&gt;(K48*0.1),(K48*0.1),L48*0.75)</f>
        <v>0</v>
      </c>
      <c r="M62" s="43">
        <f t="shared" si="22"/>
        <v>0</v>
      </c>
      <c r="N62" s="55">
        <f t="shared" si="16"/>
        <v>0</v>
      </c>
      <c r="O62" s="46">
        <v>0</v>
      </c>
      <c r="P62" s="55">
        <f t="shared" si="17"/>
        <v>0</v>
      </c>
      <c r="Q62" s="85" t="s">
        <v>245</v>
      </c>
      <c r="R62" s="86">
        <v>0</v>
      </c>
      <c r="S62" s="69" t="s">
        <v>176</v>
      </c>
    </row>
    <row r="63" spans="1:19">
      <c r="A63" s="18"/>
      <c r="B63" s="615"/>
      <c r="C63" s="27" t="str">
        <f>C$49</f>
        <v>Membre #6</v>
      </c>
      <c r="D63" s="43">
        <f>IF(D49*0.75&gt;20000,20000,D49*0.75)</f>
        <v>0</v>
      </c>
      <c r="E63" s="43">
        <f t="shared" si="19"/>
        <v>0</v>
      </c>
      <c r="F63" s="43">
        <f>IF(F49*0.75&gt;10000,10000,F49*0.75)</f>
        <v>0</v>
      </c>
      <c r="G63" s="43">
        <f t="shared" si="20"/>
        <v>0</v>
      </c>
      <c r="H63" s="43">
        <f t="shared" si="15"/>
        <v>0</v>
      </c>
      <c r="I63" s="43">
        <f t="shared" si="15"/>
        <v>0</v>
      </c>
      <c r="J63" s="43">
        <f t="shared" si="15"/>
        <v>0</v>
      </c>
      <c r="K63" s="43">
        <f t="shared" si="15"/>
        <v>0</v>
      </c>
      <c r="L63" s="43">
        <f t="shared" si="23"/>
        <v>0</v>
      </c>
      <c r="M63" s="43">
        <f t="shared" si="22"/>
        <v>0</v>
      </c>
      <c r="N63" s="55">
        <f t="shared" si="16"/>
        <v>0</v>
      </c>
      <c r="O63" s="46">
        <v>0</v>
      </c>
      <c r="P63" s="55">
        <f t="shared" si="17"/>
        <v>0</v>
      </c>
      <c r="Q63" s="85" t="s">
        <v>245</v>
      </c>
      <c r="R63" s="86">
        <v>0</v>
      </c>
      <c r="S63" s="69" t="s">
        <v>176</v>
      </c>
    </row>
    <row r="64" spans="1:19">
      <c r="A64" s="18"/>
      <c r="B64" s="615"/>
      <c r="C64" s="27" t="str">
        <f>C$50</f>
        <v>Membre #7</v>
      </c>
      <c r="D64" s="43">
        <f t="shared" si="18"/>
        <v>0</v>
      </c>
      <c r="E64" s="43">
        <f t="shared" si="19"/>
        <v>0</v>
      </c>
      <c r="F64" s="43">
        <f t="shared" si="19"/>
        <v>0</v>
      </c>
      <c r="G64" s="43">
        <f t="shared" si="20"/>
        <v>0</v>
      </c>
      <c r="H64" s="43">
        <f t="shared" si="15"/>
        <v>0</v>
      </c>
      <c r="I64" s="43">
        <f t="shared" si="15"/>
        <v>0</v>
      </c>
      <c r="J64" s="43">
        <f t="shared" si="15"/>
        <v>0</v>
      </c>
      <c r="K64" s="43">
        <f t="shared" si="15"/>
        <v>0</v>
      </c>
      <c r="L64" s="43">
        <f t="shared" si="23"/>
        <v>0</v>
      </c>
      <c r="M64" s="43">
        <f t="shared" si="22"/>
        <v>0</v>
      </c>
      <c r="N64" s="55">
        <f t="shared" si="16"/>
        <v>0</v>
      </c>
      <c r="O64" s="46">
        <v>0</v>
      </c>
      <c r="P64" s="55">
        <f t="shared" si="17"/>
        <v>0</v>
      </c>
      <c r="Q64" s="85" t="s">
        <v>245</v>
      </c>
      <c r="R64" s="86">
        <v>0</v>
      </c>
      <c r="S64" s="69" t="s">
        <v>176</v>
      </c>
    </row>
    <row r="65" spans="1:19">
      <c r="A65" s="18"/>
      <c r="B65" s="615"/>
      <c r="C65" s="27" t="str">
        <f>C$51</f>
        <v>Membre #8</v>
      </c>
      <c r="D65" s="43">
        <f t="shared" si="18"/>
        <v>0</v>
      </c>
      <c r="E65" s="43">
        <f t="shared" si="19"/>
        <v>0</v>
      </c>
      <c r="F65" s="43">
        <f t="shared" si="19"/>
        <v>0</v>
      </c>
      <c r="G65" s="43">
        <f t="shared" si="20"/>
        <v>0</v>
      </c>
      <c r="H65" s="43">
        <f t="shared" si="15"/>
        <v>0</v>
      </c>
      <c r="I65" s="43">
        <f t="shared" si="15"/>
        <v>0</v>
      </c>
      <c r="J65" s="43">
        <f t="shared" si="15"/>
        <v>0</v>
      </c>
      <c r="K65" s="43">
        <f t="shared" si="15"/>
        <v>0</v>
      </c>
      <c r="L65" s="43">
        <f t="shared" si="23"/>
        <v>0</v>
      </c>
      <c r="M65" s="43">
        <f t="shared" si="22"/>
        <v>0</v>
      </c>
      <c r="N65" s="55">
        <f t="shared" si="16"/>
        <v>0</v>
      </c>
      <c r="O65" s="46">
        <v>0</v>
      </c>
      <c r="P65" s="55">
        <f t="shared" si="17"/>
        <v>0</v>
      </c>
      <c r="Q65" s="85" t="s">
        <v>245</v>
      </c>
      <c r="R65" s="86">
        <v>0</v>
      </c>
      <c r="S65" s="69" t="s">
        <v>176</v>
      </c>
    </row>
    <row r="66" spans="1:19">
      <c r="A66" s="18"/>
      <c r="B66" s="615"/>
      <c r="C66" s="27" t="str">
        <f>C$52</f>
        <v>Membre #9</v>
      </c>
      <c r="D66" s="43">
        <f t="shared" si="18"/>
        <v>0</v>
      </c>
      <c r="E66" s="43">
        <f t="shared" si="19"/>
        <v>0</v>
      </c>
      <c r="F66" s="43">
        <f t="shared" si="19"/>
        <v>0</v>
      </c>
      <c r="G66" s="43">
        <f>IF((G52*0.75)&gt;(F52*0.1),(F52*0.1),G52*0.75)</f>
        <v>0</v>
      </c>
      <c r="H66" s="43">
        <f t="shared" si="15"/>
        <v>0</v>
      </c>
      <c r="I66" s="43">
        <f t="shared" si="15"/>
        <v>0</v>
      </c>
      <c r="J66" s="43">
        <f t="shared" si="15"/>
        <v>0</v>
      </c>
      <c r="K66" s="43">
        <f t="shared" si="15"/>
        <v>0</v>
      </c>
      <c r="L66" s="43">
        <f t="shared" si="23"/>
        <v>0</v>
      </c>
      <c r="M66" s="43">
        <f t="shared" si="22"/>
        <v>0</v>
      </c>
      <c r="N66" s="55">
        <f t="shared" si="16"/>
        <v>0</v>
      </c>
      <c r="O66" s="47">
        <v>0</v>
      </c>
      <c r="P66" s="55">
        <f t="shared" si="17"/>
        <v>0</v>
      </c>
      <c r="Q66" s="85" t="s">
        <v>245</v>
      </c>
      <c r="R66" s="86">
        <v>0</v>
      </c>
      <c r="S66" s="69" t="s">
        <v>176</v>
      </c>
    </row>
    <row r="67" spans="1:19">
      <c r="A67" s="18"/>
      <c r="B67" s="615"/>
      <c r="C67" s="27" t="str">
        <f>C$53</f>
        <v>Membre #10</v>
      </c>
      <c r="D67" s="43">
        <f t="shared" si="18"/>
        <v>0</v>
      </c>
      <c r="E67" s="43">
        <f t="shared" si="19"/>
        <v>0</v>
      </c>
      <c r="F67" s="43">
        <f t="shared" si="19"/>
        <v>0</v>
      </c>
      <c r="G67" s="43">
        <f t="shared" si="20"/>
        <v>0</v>
      </c>
      <c r="H67" s="43">
        <f t="shared" si="15"/>
        <v>0</v>
      </c>
      <c r="I67" s="43">
        <f t="shared" si="15"/>
        <v>0</v>
      </c>
      <c r="J67" s="43">
        <f t="shared" si="15"/>
        <v>0</v>
      </c>
      <c r="K67" s="43">
        <f t="shared" si="15"/>
        <v>0</v>
      </c>
      <c r="L67" s="43">
        <f>IF((L53*0.75)&gt;(K53*0.1),(K53*0.1),L53*0.75)</f>
        <v>0</v>
      </c>
      <c r="M67" s="43">
        <f t="shared" si="22"/>
        <v>0</v>
      </c>
      <c r="N67" s="55">
        <f t="shared" si="16"/>
        <v>0</v>
      </c>
      <c r="O67" s="47">
        <v>0</v>
      </c>
      <c r="P67" s="55">
        <f t="shared" si="17"/>
        <v>0</v>
      </c>
      <c r="Q67" s="85" t="s">
        <v>245</v>
      </c>
      <c r="R67" s="86">
        <v>0</v>
      </c>
      <c r="S67" s="69" t="s">
        <v>176</v>
      </c>
    </row>
    <row r="68" spans="1:19">
      <c r="A68" s="18"/>
      <c r="B68" s="615"/>
      <c r="C68" s="36" t="s">
        <v>247</v>
      </c>
      <c r="D68" s="53">
        <f>SUM(D58:D67)</f>
        <v>0</v>
      </c>
      <c r="E68" s="53">
        <f>SUM(E58:E67)</f>
        <v>0</v>
      </c>
      <c r="F68" s="53">
        <f t="shared" ref="F68" si="24">SUM(F58:F67)</f>
        <v>0</v>
      </c>
      <c r="G68" s="53">
        <f>SUM(G58:G67)</f>
        <v>0</v>
      </c>
      <c r="H68" s="53">
        <f>IF(SUM(H58:H67)&gt;(O54*0.1),(O54*0.1),SUM(H58:H67))</f>
        <v>0</v>
      </c>
      <c r="I68" s="53">
        <f>IF(SUM(I58:I67)&gt;(O54*0.1),(P54*0.1),SUM(I58:I67))</f>
        <v>0</v>
      </c>
      <c r="J68" s="53">
        <f t="shared" ref="J68" si="25">SUM(J58:J67)</f>
        <v>0</v>
      </c>
      <c r="K68" s="53">
        <f>IF(SUM(K58:K67)&gt;25000,25000,SUM(K58:K67))</f>
        <v>0</v>
      </c>
      <c r="L68" s="53">
        <f>SUM(L58:L67)</f>
        <v>0</v>
      </c>
      <c r="M68" s="53">
        <f>IF(SUM(M58:M67)&gt;10000,10000,SUM(M58:M67))</f>
        <v>0</v>
      </c>
      <c r="N68" s="56">
        <f>SUM(D68:M68)</f>
        <v>0</v>
      </c>
      <c r="O68" s="56">
        <f>SUM(O58:O67)</f>
        <v>0</v>
      </c>
      <c r="P68" s="57">
        <f>SUM(P58:P67)</f>
        <v>0</v>
      </c>
      <c r="Q68" s="85" t="s">
        <v>245</v>
      </c>
      <c r="R68" s="86">
        <v>0</v>
      </c>
      <c r="S68" s="69" t="s">
        <v>176</v>
      </c>
    </row>
    <row r="69" spans="1:19">
      <c r="A69" s="18"/>
      <c r="B69" s="615"/>
      <c r="C69" s="27" t="s">
        <v>248</v>
      </c>
      <c r="D69" s="44">
        <v>0</v>
      </c>
      <c r="E69" s="44">
        <v>0</v>
      </c>
      <c r="F69" s="44">
        <v>0</v>
      </c>
      <c r="G69" s="44">
        <v>0</v>
      </c>
      <c r="H69" s="44">
        <v>0</v>
      </c>
      <c r="I69" s="44">
        <v>0</v>
      </c>
      <c r="J69" s="44">
        <v>0</v>
      </c>
      <c r="K69" s="44">
        <v>0</v>
      </c>
      <c r="L69" s="44">
        <v>0</v>
      </c>
      <c r="M69" s="44">
        <v>0</v>
      </c>
      <c r="N69" s="58">
        <f>SUM(D69:M69)</f>
        <v>0</v>
      </c>
      <c r="O69" s="49" t="s">
        <v>249</v>
      </c>
      <c r="P69" s="58"/>
      <c r="Q69" s="85" t="s">
        <v>245</v>
      </c>
      <c r="R69" s="86">
        <v>0</v>
      </c>
      <c r="S69" s="69" t="s">
        <v>176</v>
      </c>
    </row>
    <row r="70" spans="1:19" s="78" customFormat="1" ht="30" customHeight="1">
      <c r="A70" s="74"/>
      <c r="B70" s="615"/>
      <c r="C70" s="75" t="s">
        <v>250</v>
      </c>
      <c r="D70" s="76">
        <f>D68-D69</f>
        <v>0</v>
      </c>
      <c r="E70" s="76">
        <f>E68-E69</f>
        <v>0</v>
      </c>
      <c r="F70" s="76"/>
      <c r="G70" s="76">
        <f>G68-G69</f>
        <v>0</v>
      </c>
      <c r="H70" s="76">
        <f t="shared" ref="H70:M70" si="26">H68-H69</f>
        <v>0</v>
      </c>
      <c r="I70" s="76">
        <f t="shared" si="26"/>
        <v>0</v>
      </c>
      <c r="J70" s="76">
        <f t="shared" si="26"/>
        <v>0</v>
      </c>
      <c r="K70" s="76">
        <f t="shared" si="26"/>
        <v>0</v>
      </c>
      <c r="L70" s="76">
        <f t="shared" si="26"/>
        <v>0</v>
      </c>
      <c r="M70" s="76">
        <f t="shared" si="26"/>
        <v>0</v>
      </c>
      <c r="N70" s="76">
        <f>SUM(N58:N67)-N69</f>
        <v>0</v>
      </c>
      <c r="O70" s="59" t="s">
        <v>236</v>
      </c>
      <c r="P70" s="76">
        <f>(N70+N69)+(P68+O68)</f>
        <v>0</v>
      </c>
      <c r="Q70" s="83" t="s">
        <v>251</v>
      </c>
      <c r="R70" s="88">
        <f>SUM(R58:R69)</f>
        <v>0</v>
      </c>
      <c r="S70" s="77"/>
    </row>
    <row r="71" spans="1:19" ht="50.1" customHeight="1">
      <c r="B71" s="38"/>
      <c r="C71" s="38"/>
      <c r="D71" s="38"/>
      <c r="E71" s="38"/>
      <c r="F71" s="38"/>
      <c r="G71" s="38"/>
      <c r="H71" s="38"/>
      <c r="I71" s="38"/>
      <c r="J71" s="38"/>
      <c r="K71" s="38"/>
      <c r="L71" s="38"/>
      <c r="M71" s="38"/>
      <c r="N71" s="38"/>
      <c r="O71" s="38"/>
      <c r="P71" s="38"/>
      <c r="Q71" s="38"/>
    </row>
  </sheetData>
  <mergeCells count="39">
    <mergeCell ref="C24:C25"/>
    <mergeCell ref="N24:N25"/>
    <mergeCell ref="R24:R25"/>
    <mergeCell ref="S24:S25"/>
    <mergeCell ref="B2:E2"/>
    <mergeCell ref="C4:J4"/>
    <mergeCell ref="B8:S8"/>
    <mergeCell ref="B9:B38"/>
    <mergeCell ref="C9:P9"/>
    <mergeCell ref="Q9:S9"/>
    <mergeCell ref="C10:C11"/>
    <mergeCell ref="N10:N11"/>
    <mergeCell ref="O10:O11"/>
    <mergeCell ref="Q10:S22"/>
    <mergeCell ref="P13:P16"/>
    <mergeCell ref="P19:P22"/>
    <mergeCell ref="C23:P23"/>
    <mergeCell ref="Q23:S23"/>
    <mergeCell ref="P56:P57"/>
    <mergeCell ref="Q56:Q57"/>
    <mergeCell ref="O24:O25"/>
    <mergeCell ref="P24:P25"/>
    <mergeCell ref="Q24:Q25"/>
    <mergeCell ref="R56:R57"/>
    <mergeCell ref="S56:S57"/>
    <mergeCell ref="B40:S40"/>
    <mergeCell ref="B41:B70"/>
    <mergeCell ref="C41:P41"/>
    <mergeCell ref="Q41:S41"/>
    <mergeCell ref="C42:C43"/>
    <mergeCell ref="N42:N43"/>
    <mergeCell ref="O42:O43"/>
    <mergeCell ref="C56:C57"/>
    <mergeCell ref="N56:N57"/>
    <mergeCell ref="Q42:S54"/>
    <mergeCell ref="P45:P48"/>
    <mergeCell ref="P51:P54"/>
    <mergeCell ref="C55:P55"/>
    <mergeCell ref="Q55:S55"/>
  </mergeCells>
  <dataValidations count="1">
    <dataValidation type="list" allowBlank="1" showInputMessage="1" showErrorMessage="1" sqref="S26:S37 S58:S69" xr:uid="{5452C63A-6F32-3342-9890-B5F71EFDE4C2}">
      <formula1>$U$26:$U$27</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A1CC1-D100-A040-8949-861A66D6D3C9}">
  <sheetPr>
    <tabColor theme="3" tint="0.249977111117893"/>
  </sheetPr>
  <dimension ref="A1:S71"/>
  <sheetViews>
    <sheetView workbookViewId="0"/>
  </sheetViews>
  <sheetFormatPr defaultColWidth="11" defaultRowHeight="15.95"/>
  <cols>
    <col min="1" max="1" width="6.625" style="1" customWidth="1"/>
    <col min="3" max="3" width="35.625" customWidth="1"/>
    <col min="4" max="14" width="19.125" customWidth="1"/>
    <col min="15" max="15" width="66.375" customWidth="1"/>
    <col min="16" max="16" width="11" style="1" customWidth="1"/>
    <col min="17" max="16384" width="11" style="1"/>
  </cols>
  <sheetData>
    <row r="1" spans="1:17" ht="20.100000000000001" customHeight="1">
      <c r="B1" s="1"/>
      <c r="C1" s="1"/>
      <c r="D1" s="1"/>
      <c r="E1" s="1"/>
      <c r="F1" s="1"/>
      <c r="G1" s="1"/>
      <c r="H1" s="1"/>
      <c r="I1" s="1"/>
      <c r="J1" s="1"/>
      <c r="K1" s="1"/>
      <c r="L1" s="1"/>
      <c r="M1" s="1"/>
      <c r="N1" s="1"/>
      <c r="O1" s="1"/>
    </row>
    <row r="2" spans="1:17" ht="68.099999999999994" customHeight="1">
      <c r="B2" s="624" t="s">
        <v>207</v>
      </c>
      <c r="C2" s="635"/>
      <c r="D2" s="635"/>
      <c r="E2" s="635"/>
      <c r="F2" s="9"/>
      <c r="G2" s="3"/>
      <c r="H2" s="4" t="s">
        <v>208</v>
      </c>
      <c r="I2" s="5"/>
      <c r="J2" s="6"/>
      <c r="K2" s="4" t="s">
        <v>209</v>
      </c>
      <c r="L2" s="7"/>
      <c r="M2" s="8"/>
      <c r="N2" s="1"/>
      <c r="O2" s="1"/>
    </row>
    <row r="3" spans="1:17" ht="32.1" customHeight="1">
      <c r="B3" s="9"/>
      <c r="C3" s="9"/>
      <c r="D3" s="9"/>
      <c r="E3" s="9"/>
      <c r="F3" s="9"/>
      <c r="G3" s="3"/>
      <c r="H3" s="60">
        <f>N38</f>
        <v>0</v>
      </c>
      <c r="I3" s="5"/>
      <c r="J3" s="10"/>
      <c r="K3" s="60">
        <f>N13</f>
        <v>0</v>
      </c>
      <c r="L3" s="11"/>
      <c r="M3" s="8"/>
      <c r="N3" s="1"/>
      <c r="O3" s="1"/>
    </row>
    <row r="4" spans="1:17" ht="110.1" customHeight="1">
      <c r="B4" s="13"/>
      <c r="C4" s="577" t="s">
        <v>210</v>
      </c>
      <c r="D4" s="578"/>
      <c r="E4" s="578"/>
      <c r="F4" s="578"/>
      <c r="G4" s="578"/>
      <c r="H4" s="578"/>
      <c r="I4" s="578"/>
      <c r="J4" s="578"/>
      <c r="K4" s="8"/>
      <c r="L4" s="8"/>
      <c r="M4" s="8"/>
      <c r="N4" s="1"/>
      <c r="O4" s="1"/>
    </row>
    <row r="5" spans="1:17" ht="30" customHeight="1">
      <c r="A5" s="62"/>
      <c r="B5" s="62"/>
      <c r="C5" s="62"/>
      <c r="D5" s="61"/>
      <c r="E5" s="61"/>
      <c r="F5" s="61"/>
      <c r="G5" s="61"/>
      <c r="H5" s="11"/>
      <c r="I5" s="11"/>
      <c r="J5" s="12"/>
      <c r="K5" s="8"/>
      <c r="L5" s="8"/>
      <c r="M5" s="8"/>
      <c r="N5" s="1"/>
      <c r="O5" s="1"/>
    </row>
    <row r="6" spans="1:17" ht="24" customHeight="1">
      <c r="A6" s="62"/>
      <c r="B6" s="71" t="s">
        <v>211</v>
      </c>
      <c r="C6" s="72"/>
      <c r="D6" s="72"/>
      <c r="E6" s="61"/>
      <c r="F6" s="71" t="s">
        <v>212</v>
      </c>
      <c r="G6" s="72"/>
      <c r="H6" s="73"/>
      <c r="I6" s="61"/>
      <c r="J6" s="71" t="s">
        <v>257</v>
      </c>
      <c r="K6" s="72"/>
      <c r="L6" s="73"/>
      <c r="M6" s="8"/>
      <c r="N6" s="1"/>
      <c r="O6" s="1"/>
    </row>
    <row r="7" spans="1:17" ht="30" customHeight="1">
      <c r="B7" s="14"/>
      <c r="C7" s="15"/>
      <c r="D7" s="15"/>
      <c r="E7" s="16"/>
      <c r="F7" s="17"/>
      <c r="G7" s="17"/>
      <c r="H7" s="17"/>
      <c r="I7" s="17"/>
      <c r="J7" s="17"/>
      <c r="K7" s="8"/>
      <c r="L7" s="8"/>
      <c r="M7" s="8"/>
      <c r="N7" s="1"/>
      <c r="O7" s="1"/>
    </row>
    <row r="8" spans="1:17" ht="30" customHeight="1">
      <c r="A8" s="18"/>
      <c r="B8" s="626" t="s">
        <v>214</v>
      </c>
      <c r="C8" s="627"/>
      <c r="D8" s="627"/>
      <c r="E8" s="627"/>
      <c r="F8" s="627"/>
      <c r="G8" s="627"/>
      <c r="H8" s="627"/>
      <c r="I8" s="627"/>
      <c r="J8" s="627"/>
      <c r="K8" s="627"/>
      <c r="L8" s="627"/>
      <c r="M8" s="627"/>
      <c r="N8" s="627"/>
      <c r="O8" s="627"/>
      <c r="P8" s="627"/>
      <c r="Q8" s="628"/>
    </row>
    <row r="9" spans="1:17" ht="30" customHeight="1">
      <c r="A9" s="18"/>
      <c r="B9" s="629" t="s">
        <v>215</v>
      </c>
      <c r="C9" s="599" t="s">
        <v>189</v>
      </c>
      <c r="D9" s="599"/>
      <c r="E9" s="599"/>
      <c r="F9" s="599"/>
      <c r="G9" s="599"/>
      <c r="H9" s="599"/>
      <c r="I9" s="599"/>
      <c r="J9" s="599"/>
      <c r="K9" s="599"/>
      <c r="L9" s="599"/>
      <c r="M9" s="599"/>
      <c r="N9" s="599"/>
      <c r="O9" s="630" t="s">
        <v>141</v>
      </c>
      <c r="P9" s="631"/>
      <c r="Q9" s="632"/>
    </row>
    <row r="10" spans="1:17" ht="15.95" customHeight="1">
      <c r="A10" s="18"/>
      <c r="B10" s="629"/>
      <c r="C10" s="619" t="s">
        <v>216</v>
      </c>
      <c r="D10" s="19" t="s">
        <v>190</v>
      </c>
      <c r="E10" s="63"/>
      <c r="F10" s="19" t="s">
        <v>218</v>
      </c>
      <c r="G10" s="63"/>
      <c r="H10" s="63"/>
      <c r="I10" s="20" t="s">
        <v>219</v>
      </c>
      <c r="J10" s="64"/>
      <c r="K10" s="64"/>
      <c r="L10" s="605" t="s">
        <v>220</v>
      </c>
      <c r="M10" s="606" t="s">
        <v>221</v>
      </c>
      <c r="N10" s="21"/>
      <c r="O10" s="583" t="s">
        <v>222</v>
      </c>
      <c r="P10" s="584"/>
      <c r="Q10" s="585"/>
    </row>
    <row r="11" spans="1:17" ht="15.95" customHeight="1">
      <c r="A11" s="18"/>
      <c r="B11" s="629"/>
      <c r="C11" s="620"/>
      <c r="D11" s="22" t="s">
        <v>258</v>
      </c>
      <c r="E11" s="22" t="s">
        <v>225</v>
      </c>
      <c r="F11" s="22" t="s">
        <v>227</v>
      </c>
      <c r="G11" s="22" t="s">
        <v>228</v>
      </c>
      <c r="H11" s="22" t="s">
        <v>229</v>
      </c>
      <c r="I11" s="22" t="s">
        <v>230</v>
      </c>
      <c r="J11" s="22" t="s">
        <v>231</v>
      </c>
      <c r="K11" s="22" t="s">
        <v>232</v>
      </c>
      <c r="L11" s="606"/>
      <c r="M11" s="606"/>
      <c r="N11" s="23" t="s">
        <v>233</v>
      </c>
      <c r="O11" s="586"/>
      <c r="P11" s="587"/>
      <c r="Q11" s="588"/>
    </row>
    <row r="12" spans="1:17" ht="15.95" customHeight="1">
      <c r="A12" s="18"/>
      <c r="B12" s="629"/>
      <c r="C12" s="24" t="s">
        <v>193</v>
      </c>
      <c r="D12" s="40">
        <v>0</v>
      </c>
      <c r="E12" s="39">
        <v>0</v>
      </c>
      <c r="F12" s="40">
        <v>0</v>
      </c>
      <c r="G12" s="39">
        <v>0</v>
      </c>
      <c r="H12" s="39">
        <v>0</v>
      </c>
      <c r="I12" s="40">
        <v>0</v>
      </c>
      <c r="J12" s="39">
        <v>0</v>
      </c>
      <c r="K12" s="39">
        <v>0</v>
      </c>
      <c r="L12" s="65" t="e">
        <f>M12/M$22</f>
        <v>#DIV/0!</v>
      </c>
      <c r="M12" s="66">
        <f t="shared" ref="M12:M21" si="0">SUM(D12:E12)+SUM(F12:H12)+SUM(I12:K12)</f>
        <v>0</v>
      </c>
      <c r="N12" s="23" t="s">
        <v>234</v>
      </c>
      <c r="O12" s="586"/>
      <c r="P12" s="587"/>
      <c r="Q12" s="588"/>
    </row>
    <row r="13" spans="1:17" ht="15.95" customHeight="1">
      <c r="A13" s="18"/>
      <c r="B13" s="629"/>
      <c r="C13" s="24" t="s">
        <v>194</v>
      </c>
      <c r="D13" s="40">
        <v>0</v>
      </c>
      <c r="E13" s="39">
        <v>0</v>
      </c>
      <c r="F13" s="40">
        <v>0</v>
      </c>
      <c r="G13" s="39">
        <v>0</v>
      </c>
      <c r="H13" s="39">
        <v>0</v>
      </c>
      <c r="I13" s="40">
        <v>0</v>
      </c>
      <c r="J13" s="39">
        <v>0</v>
      </c>
      <c r="K13" s="39">
        <v>0</v>
      </c>
      <c r="L13" s="65" t="e">
        <f t="shared" ref="L13:L21" si="1">M13/M$22</f>
        <v>#DIV/0!</v>
      </c>
      <c r="M13" s="50">
        <f t="shared" si="0"/>
        <v>0</v>
      </c>
      <c r="N13" s="592">
        <f>L38</f>
        <v>0</v>
      </c>
      <c r="O13" s="586"/>
      <c r="P13" s="587"/>
      <c r="Q13" s="588"/>
    </row>
    <row r="14" spans="1:17" ht="15.95" customHeight="1">
      <c r="A14" s="18"/>
      <c r="B14" s="629"/>
      <c r="C14" s="24" t="s">
        <v>195</v>
      </c>
      <c r="D14" s="40">
        <v>0</v>
      </c>
      <c r="E14" s="39">
        <v>0</v>
      </c>
      <c r="F14" s="40">
        <v>0</v>
      </c>
      <c r="G14" s="39">
        <v>0</v>
      </c>
      <c r="H14" s="39">
        <v>0</v>
      </c>
      <c r="I14" s="40">
        <v>0</v>
      </c>
      <c r="J14" s="39">
        <v>0</v>
      </c>
      <c r="K14" s="39">
        <v>0</v>
      </c>
      <c r="L14" s="65" t="e">
        <f t="shared" si="1"/>
        <v>#DIV/0!</v>
      </c>
      <c r="M14" s="50">
        <f t="shared" si="0"/>
        <v>0</v>
      </c>
      <c r="N14" s="592"/>
      <c r="O14" s="586"/>
      <c r="P14" s="587"/>
      <c r="Q14" s="588"/>
    </row>
    <row r="15" spans="1:17" ht="15.95" customHeight="1">
      <c r="A15" s="18"/>
      <c r="B15" s="629"/>
      <c r="C15" s="24" t="s">
        <v>196</v>
      </c>
      <c r="D15" s="40">
        <v>0</v>
      </c>
      <c r="E15" s="39">
        <v>0</v>
      </c>
      <c r="F15" s="40">
        <v>0</v>
      </c>
      <c r="G15" s="39">
        <v>0</v>
      </c>
      <c r="H15" s="39">
        <v>0</v>
      </c>
      <c r="I15" s="40">
        <v>0</v>
      </c>
      <c r="J15" s="39">
        <v>0</v>
      </c>
      <c r="K15" s="39">
        <v>0</v>
      </c>
      <c r="L15" s="65" t="e">
        <f t="shared" si="1"/>
        <v>#DIV/0!</v>
      </c>
      <c r="M15" s="50">
        <f t="shared" si="0"/>
        <v>0</v>
      </c>
      <c r="N15" s="592"/>
      <c r="O15" s="586"/>
      <c r="P15" s="587"/>
      <c r="Q15" s="588"/>
    </row>
    <row r="16" spans="1:17" ht="15.95" customHeight="1">
      <c r="A16" s="18"/>
      <c r="B16" s="629"/>
      <c r="C16" s="24" t="s">
        <v>197</v>
      </c>
      <c r="D16" s="40">
        <v>0</v>
      </c>
      <c r="E16" s="39">
        <v>0</v>
      </c>
      <c r="F16" s="40">
        <v>0</v>
      </c>
      <c r="G16" s="39">
        <v>0</v>
      </c>
      <c r="H16" s="39">
        <v>0</v>
      </c>
      <c r="I16" s="40">
        <v>0</v>
      </c>
      <c r="J16" s="39">
        <v>0</v>
      </c>
      <c r="K16" s="39">
        <v>0</v>
      </c>
      <c r="L16" s="65" t="e">
        <f t="shared" si="1"/>
        <v>#DIV/0!</v>
      </c>
      <c r="M16" s="50">
        <f t="shared" si="0"/>
        <v>0</v>
      </c>
      <c r="N16" s="593"/>
      <c r="O16" s="586"/>
      <c r="P16" s="587"/>
      <c r="Q16" s="588"/>
    </row>
    <row r="17" spans="1:19" ht="15.95" customHeight="1">
      <c r="A17" s="18"/>
      <c r="B17" s="629"/>
      <c r="C17" s="24" t="s">
        <v>198</v>
      </c>
      <c r="D17" s="40">
        <v>0</v>
      </c>
      <c r="E17" s="39">
        <v>0</v>
      </c>
      <c r="F17" s="40">
        <v>0</v>
      </c>
      <c r="G17" s="39">
        <v>0</v>
      </c>
      <c r="H17" s="39">
        <v>0</v>
      </c>
      <c r="I17" s="40">
        <v>0</v>
      </c>
      <c r="J17" s="39">
        <v>0</v>
      </c>
      <c r="K17" s="39">
        <v>0</v>
      </c>
      <c r="L17" s="65" t="e">
        <f t="shared" si="1"/>
        <v>#DIV/0!</v>
      </c>
      <c r="M17" s="50">
        <f t="shared" si="0"/>
        <v>0</v>
      </c>
      <c r="N17" s="25"/>
      <c r="O17" s="586"/>
      <c r="P17" s="587"/>
      <c r="Q17" s="588"/>
    </row>
    <row r="18" spans="1:19" ht="15.95" customHeight="1">
      <c r="A18" s="18"/>
      <c r="B18" s="629"/>
      <c r="C18" s="24" t="s">
        <v>199</v>
      </c>
      <c r="D18" s="40">
        <v>0</v>
      </c>
      <c r="E18" s="39">
        <v>0</v>
      </c>
      <c r="F18" s="40">
        <v>0</v>
      </c>
      <c r="G18" s="39">
        <v>0</v>
      </c>
      <c r="H18" s="39">
        <v>0</v>
      </c>
      <c r="I18" s="40">
        <v>0</v>
      </c>
      <c r="J18" s="39">
        <v>0</v>
      </c>
      <c r="K18" s="39">
        <v>0</v>
      </c>
      <c r="L18" s="65" t="e">
        <f t="shared" si="1"/>
        <v>#DIV/0!</v>
      </c>
      <c r="M18" s="50">
        <f t="shared" si="0"/>
        <v>0</v>
      </c>
      <c r="N18" s="23" t="s">
        <v>56</v>
      </c>
      <c r="O18" s="586"/>
      <c r="P18" s="587"/>
      <c r="Q18" s="588"/>
    </row>
    <row r="19" spans="1:19" ht="15.95" customHeight="1">
      <c r="A19" s="18"/>
      <c r="B19" s="629"/>
      <c r="C19" s="24" t="s">
        <v>200</v>
      </c>
      <c r="D19" s="40">
        <v>0</v>
      </c>
      <c r="E19" s="39">
        <v>0</v>
      </c>
      <c r="F19" s="40">
        <v>0</v>
      </c>
      <c r="G19" s="39">
        <v>0</v>
      </c>
      <c r="H19" s="39">
        <v>0</v>
      </c>
      <c r="I19" s="40">
        <v>0</v>
      </c>
      <c r="J19" s="39">
        <v>0</v>
      </c>
      <c r="K19" s="39">
        <v>0</v>
      </c>
      <c r="L19" s="65" t="e">
        <f t="shared" si="1"/>
        <v>#DIV/0!</v>
      </c>
      <c r="M19" s="50">
        <f t="shared" si="0"/>
        <v>0</v>
      </c>
      <c r="N19" s="633" t="e">
        <f>L38/M22</f>
        <v>#DIV/0!</v>
      </c>
      <c r="O19" s="586"/>
      <c r="P19" s="587"/>
      <c r="Q19" s="588"/>
    </row>
    <row r="20" spans="1:19" ht="15.95" customHeight="1">
      <c r="A20" s="18"/>
      <c r="B20" s="629"/>
      <c r="C20" s="24" t="s">
        <v>201</v>
      </c>
      <c r="D20" s="40">
        <v>0</v>
      </c>
      <c r="E20" s="39">
        <v>0</v>
      </c>
      <c r="F20" s="40">
        <v>0</v>
      </c>
      <c r="G20" s="39">
        <v>0</v>
      </c>
      <c r="H20" s="39">
        <v>0</v>
      </c>
      <c r="I20" s="40">
        <v>0</v>
      </c>
      <c r="J20" s="39">
        <v>0</v>
      </c>
      <c r="K20" s="39">
        <v>0</v>
      </c>
      <c r="L20" s="65" t="e">
        <f t="shared" si="1"/>
        <v>#DIV/0!</v>
      </c>
      <c r="M20" s="50">
        <f t="shared" si="0"/>
        <v>0</v>
      </c>
      <c r="N20" s="633"/>
      <c r="O20" s="586"/>
      <c r="P20" s="587"/>
      <c r="Q20" s="588"/>
    </row>
    <row r="21" spans="1:19" ht="15.95" customHeight="1">
      <c r="A21" s="18"/>
      <c r="B21" s="629"/>
      <c r="C21" s="24" t="s">
        <v>202</v>
      </c>
      <c r="D21" s="40">
        <v>0</v>
      </c>
      <c r="E21" s="39">
        <v>0</v>
      </c>
      <c r="F21" s="40">
        <v>0</v>
      </c>
      <c r="G21" s="39">
        <v>0</v>
      </c>
      <c r="H21" s="39">
        <v>0</v>
      </c>
      <c r="I21" s="40">
        <v>0</v>
      </c>
      <c r="J21" s="39">
        <v>0</v>
      </c>
      <c r="K21" s="39">
        <v>0</v>
      </c>
      <c r="L21" s="65" t="e">
        <f t="shared" si="1"/>
        <v>#DIV/0!</v>
      </c>
      <c r="M21" s="50">
        <f t="shared" si="0"/>
        <v>0</v>
      </c>
      <c r="N21" s="633"/>
      <c r="O21" s="586"/>
      <c r="P21" s="587"/>
      <c r="Q21" s="588"/>
    </row>
    <row r="22" spans="1:19" ht="15.95" customHeight="1">
      <c r="A22" s="18"/>
      <c r="B22" s="629"/>
      <c r="C22" s="67" t="s">
        <v>235</v>
      </c>
      <c r="D22" s="41">
        <f t="shared" ref="D22:K22" si="2">SUM(D12:D21)</f>
        <v>0</v>
      </c>
      <c r="E22" s="41">
        <f t="shared" si="2"/>
        <v>0</v>
      </c>
      <c r="F22" s="42">
        <f t="shared" si="2"/>
        <v>0</v>
      </c>
      <c r="G22" s="41">
        <f t="shared" si="2"/>
        <v>0</v>
      </c>
      <c r="H22" s="41">
        <f t="shared" si="2"/>
        <v>0</v>
      </c>
      <c r="I22" s="41">
        <f t="shared" si="2"/>
        <v>0</v>
      </c>
      <c r="J22" s="41">
        <f t="shared" si="2"/>
        <v>0</v>
      </c>
      <c r="K22" s="41">
        <f t="shared" si="2"/>
        <v>0</v>
      </c>
      <c r="L22" s="26" t="s">
        <v>236</v>
      </c>
      <c r="M22" s="51">
        <f>SUM(D22:K22)</f>
        <v>0</v>
      </c>
      <c r="N22" s="634"/>
      <c r="O22" s="589"/>
      <c r="P22" s="590"/>
      <c r="Q22" s="591"/>
    </row>
    <row r="23" spans="1:19" ht="35.1" customHeight="1">
      <c r="A23" s="18"/>
      <c r="B23" s="629"/>
      <c r="C23" s="599" t="s">
        <v>115</v>
      </c>
      <c r="D23" s="599"/>
      <c r="E23" s="599"/>
      <c r="F23" s="599"/>
      <c r="G23" s="599"/>
      <c r="H23" s="599"/>
      <c r="I23" s="599"/>
      <c r="J23" s="599"/>
      <c r="K23" s="599"/>
      <c r="L23" s="599"/>
      <c r="M23" s="599"/>
      <c r="N23" s="600"/>
      <c r="O23" s="601" t="s">
        <v>237</v>
      </c>
      <c r="P23" s="599"/>
      <c r="Q23" s="602"/>
    </row>
    <row r="24" spans="1:19" ht="15.95" customHeight="1">
      <c r="A24" s="18"/>
      <c r="B24" s="629"/>
      <c r="C24" s="619" t="s">
        <v>238</v>
      </c>
      <c r="D24" s="19" t="s">
        <v>190</v>
      </c>
      <c r="E24" s="63"/>
      <c r="F24" s="19" t="s">
        <v>218</v>
      </c>
      <c r="G24" s="63"/>
      <c r="H24" s="63"/>
      <c r="I24" s="20" t="s">
        <v>219</v>
      </c>
      <c r="J24" s="64"/>
      <c r="K24" s="64"/>
      <c r="L24" s="605" t="s">
        <v>239</v>
      </c>
      <c r="M24" s="605" t="s">
        <v>240</v>
      </c>
      <c r="N24" s="605" t="s">
        <v>241</v>
      </c>
      <c r="O24" s="607" t="s">
        <v>242</v>
      </c>
      <c r="P24" s="621" t="s">
        <v>243</v>
      </c>
      <c r="Q24" s="619" t="s">
        <v>244</v>
      </c>
    </row>
    <row r="25" spans="1:19">
      <c r="A25" s="18"/>
      <c r="B25" s="629"/>
      <c r="C25" s="620"/>
      <c r="D25" s="22" t="s">
        <v>258</v>
      </c>
      <c r="E25" s="22" t="s">
        <v>225</v>
      </c>
      <c r="F25" s="22" t="s">
        <v>227</v>
      </c>
      <c r="G25" s="22" t="s">
        <v>228</v>
      </c>
      <c r="H25" s="22" t="s">
        <v>229</v>
      </c>
      <c r="I25" s="22" t="s">
        <v>230</v>
      </c>
      <c r="J25" s="22" t="s">
        <v>231</v>
      </c>
      <c r="K25" s="22" t="s">
        <v>232</v>
      </c>
      <c r="L25" s="606"/>
      <c r="M25" s="606"/>
      <c r="N25" s="606"/>
      <c r="O25" s="608"/>
      <c r="P25" s="622"/>
      <c r="Q25" s="623"/>
      <c r="S25" s="70"/>
    </row>
    <row r="26" spans="1:19">
      <c r="A26" s="18"/>
      <c r="B26" s="629"/>
      <c r="C26" s="27" t="str">
        <f>C$12</f>
        <v>Membre #1</v>
      </c>
      <c r="D26" s="43">
        <f>IF(D12*0.75&gt;45000,45000,D12*0.75)</f>
        <v>0</v>
      </c>
      <c r="E26" s="43">
        <f>IF(E12*0.75&gt;15000,15000,E12*0.75)</f>
        <v>0</v>
      </c>
      <c r="F26" s="43">
        <f t="shared" ref="F26:K35" si="3">F12*0.75</f>
        <v>0</v>
      </c>
      <c r="G26" s="43">
        <f t="shared" si="3"/>
        <v>0</v>
      </c>
      <c r="H26" s="43">
        <f t="shared" si="3"/>
        <v>0</v>
      </c>
      <c r="I26" s="43">
        <f>I12*0.75</f>
        <v>0</v>
      </c>
      <c r="J26" s="43">
        <f>IF((J12*0.75)&gt;(I12*0.1),(I12*0.1),J12*0.75)</f>
        <v>0</v>
      </c>
      <c r="K26" s="43">
        <f>K12*0.75</f>
        <v>0</v>
      </c>
      <c r="L26" s="66">
        <f t="shared" ref="L26:L35" si="4">IF(SUM(D26:K26)&gt;60000,60000,SUM(D26:K26))</f>
        <v>0</v>
      </c>
      <c r="M26" s="45">
        <v>0</v>
      </c>
      <c r="N26" s="66">
        <f t="shared" ref="N26:N35" si="5">M12-L26-M26</f>
        <v>0</v>
      </c>
      <c r="O26" s="85" t="s">
        <v>245</v>
      </c>
      <c r="P26" s="86">
        <v>0</v>
      </c>
      <c r="Q26" s="69" t="s">
        <v>176</v>
      </c>
      <c r="S26" s="70" t="s">
        <v>176</v>
      </c>
    </row>
    <row r="27" spans="1:19">
      <c r="A27" s="18"/>
      <c r="B27" s="629"/>
      <c r="C27" s="27" t="str">
        <f>C$13</f>
        <v>Membre #2</v>
      </c>
      <c r="D27" s="43">
        <f t="shared" ref="D27:D35" si="6">IF(D13*0.75&gt;45000,45000,D13*0.75)</f>
        <v>0</v>
      </c>
      <c r="E27" s="43">
        <f t="shared" ref="E27:E35" si="7">IF(E13*0.75&gt;15000,15000,E13*0.75)</f>
        <v>0</v>
      </c>
      <c r="F27" s="43">
        <f t="shared" si="3"/>
        <v>0</v>
      </c>
      <c r="G27" s="43">
        <f t="shared" si="3"/>
        <v>0</v>
      </c>
      <c r="H27" s="43">
        <f t="shared" si="3"/>
        <v>0</v>
      </c>
      <c r="I27" s="43">
        <f t="shared" si="3"/>
        <v>0</v>
      </c>
      <c r="J27" s="43">
        <f t="shared" ref="J27:J34" si="8">IF((J13*0.75)&gt;(I13*0.1),(I13*0.1),J13*0.75)</f>
        <v>0</v>
      </c>
      <c r="K27" s="43">
        <f t="shared" si="3"/>
        <v>0</v>
      </c>
      <c r="L27" s="66">
        <f t="shared" si="4"/>
        <v>0</v>
      </c>
      <c r="M27" s="46">
        <v>0</v>
      </c>
      <c r="N27" s="66">
        <f t="shared" si="5"/>
        <v>0</v>
      </c>
      <c r="O27" s="85" t="s">
        <v>245</v>
      </c>
      <c r="P27" s="86">
        <v>0</v>
      </c>
      <c r="Q27" s="69" t="s">
        <v>176</v>
      </c>
      <c r="S27" s="70" t="s">
        <v>246</v>
      </c>
    </row>
    <row r="28" spans="1:19">
      <c r="A28" s="18"/>
      <c r="B28" s="629"/>
      <c r="C28" s="27" t="str">
        <f>C$14</f>
        <v>Membre #3</v>
      </c>
      <c r="D28" s="43">
        <f t="shared" si="6"/>
        <v>0</v>
      </c>
      <c r="E28" s="43">
        <f t="shared" si="7"/>
        <v>0</v>
      </c>
      <c r="F28" s="43">
        <f t="shared" si="3"/>
        <v>0</v>
      </c>
      <c r="G28" s="43">
        <f t="shared" si="3"/>
        <v>0</v>
      </c>
      <c r="H28" s="43">
        <f t="shared" si="3"/>
        <v>0</v>
      </c>
      <c r="I28" s="43">
        <f t="shared" si="3"/>
        <v>0</v>
      </c>
      <c r="J28" s="43">
        <f>IF((J14*0.75)&gt;(I14*0.1),(I14*0.1),J14*0.75)</f>
        <v>0</v>
      </c>
      <c r="K28" s="43">
        <f t="shared" si="3"/>
        <v>0</v>
      </c>
      <c r="L28" s="66">
        <f t="shared" si="4"/>
        <v>0</v>
      </c>
      <c r="M28" s="46">
        <v>0</v>
      </c>
      <c r="N28" s="66">
        <f t="shared" si="5"/>
        <v>0</v>
      </c>
      <c r="O28" s="85" t="s">
        <v>245</v>
      </c>
      <c r="P28" s="86">
        <v>0</v>
      </c>
      <c r="Q28" s="69" t="s">
        <v>176</v>
      </c>
      <c r="S28" s="70"/>
    </row>
    <row r="29" spans="1:19">
      <c r="A29" s="18"/>
      <c r="B29" s="629"/>
      <c r="C29" s="27" t="str">
        <f>C$15</f>
        <v>Membre #4</v>
      </c>
      <c r="D29" s="43">
        <f t="shared" si="6"/>
        <v>0</v>
      </c>
      <c r="E29" s="43">
        <f t="shared" si="7"/>
        <v>0</v>
      </c>
      <c r="F29" s="43">
        <f t="shared" si="3"/>
        <v>0</v>
      </c>
      <c r="G29" s="43">
        <f t="shared" si="3"/>
        <v>0</v>
      </c>
      <c r="H29" s="43">
        <f t="shared" si="3"/>
        <v>0</v>
      </c>
      <c r="I29" s="43">
        <f t="shared" si="3"/>
        <v>0</v>
      </c>
      <c r="J29" s="43">
        <f>IF((J15*0.75)&gt;(I15*0.1),(I15*0.1),J15*0.75)</f>
        <v>0</v>
      </c>
      <c r="K29" s="43">
        <f t="shared" si="3"/>
        <v>0</v>
      </c>
      <c r="L29" s="66">
        <f t="shared" si="4"/>
        <v>0</v>
      </c>
      <c r="M29" s="46">
        <v>0</v>
      </c>
      <c r="N29" s="66">
        <f t="shared" si="5"/>
        <v>0</v>
      </c>
      <c r="O29" s="85" t="s">
        <v>245</v>
      </c>
      <c r="P29" s="86">
        <v>0</v>
      </c>
      <c r="Q29" s="69" t="s">
        <v>176</v>
      </c>
    </row>
    <row r="30" spans="1:19">
      <c r="A30" s="18"/>
      <c r="B30" s="629"/>
      <c r="C30" s="27" t="str">
        <f>C$16</f>
        <v>Membre #5</v>
      </c>
      <c r="D30" s="43">
        <f t="shared" si="6"/>
        <v>0</v>
      </c>
      <c r="E30" s="43">
        <f t="shared" si="7"/>
        <v>0</v>
      </c>
      <c r="F30" s="43">
        <f t="shared" si="3"/>
        <v>0</v>
      </c>
      <c r="G30" s="43">
        <f t="shared" si="3"/>
        <v>0</v>
      </c>
      <c r="H30" s="43">
        <f t="shared" si="3"/>
        <v>0</v>
      </c>
      <c r="I30" s="43">
        <f t="shared" si="3"/>
        <v>0</v>
      </c>
      <c r="J30" s="43">
        <f t="shared" si="8"/>
        <v>0</v>
      </c>
      <c r="K30" s="43">
        <f t="shared" si="3"/>
        <v>0</v>
      </c>
      <c r="L30" s="66">
        <f t="shared" si="4"/>
        <v>0</v>
      </c>
      <c r="M30" s="46">
        <v>0</v>
      </c>
      <c r="N30" s="66">
        <f t="shared" si="5"/>
        <v>0</v>
      </c>
      <c r="O30" s="85" t="s">
        <v>245</v>
      </c>
      <c r="P30" s="86">
        <v>0</v>
      </c>
      <c r="Q30" s="69" t="s">
        <v>176</v>
      </c>
    </row>
    <row r="31" spans="1:19">
      <c r="A31" s="18"/>
      <c r="B31" s="629"/>
      <c r="C31" s="27" t="str">
        <f>C$17</f>
        <v>Membre #6</v>
      </c>
      <c r="D31" s="43">
        <f t="shared" si="6"/>
        <v>0</v>
      </c>
      <c r="E31" s="43">
        <f t="shared" si="7"/>
        <v>0</v>
      </c>
      <c r="F31" s="43">
        <f t="shared" si="3"/>
        <v>0</v>
      </c>
      <c r="G31" s="43">
        <f t="shared" si="3"/>
        <v>0</v>
      </c>
      <c r="H31" s="43">
        <f t="shared" si="3"/>
        <v>0</v>
      </c>
      <c r="I31" s="43">
        <f t="shared" si="3"/>
        <v>0</v>
      </c>
      <c r="J31" s="43">
        <f t="shared" si="8"/>
        <v>0</v>
      </c>
      <c r="K31" s="43">
        <f t="shared" si="3"/>
        <v>0</v>
      </c>
      <c r="L31" s="66">
        <f t="shared" si="4"/>
        <v>0</v>
      </c>
      <c r="M31" s="46">
        <v>0</v>
      </c>
      <c r="N31" s="66">
        <f t="shared" si="5"/>
        <v>0</v>
      </c>
      <c r="O31" s="85" t="s">
        <v>245</v>
      </c>
      <c r="P31" s="86">
        <v>0</v>
      </c>
      <c r="Q31" s="69" t="s">
        <v>176</v>
      </c>
    </row>
    <row r="32" spans="1:19">
      <c r="A32" s="18"/>
      <c r="B32" s="629"/>
      <c r="C32" s="27" t="str">
        <f>C$18</f>
        <v>Membre #7</v>
      </c>
      <c r="D32" s="43">
        <f t="shared" si="6"/>
        <v>0</v>
      </c>
      <c r="E32" s="43">
        <f t="shared" si="7"/>
        <v>0</v>
      </c>
      <c r="F32" s="43">
        <f t="shared" si="3"/>
        <v>0</v>
      </c>
      <c r="G32" s="43">
        <f t="shared" si="3"/>
        <v>0</v>
      </c>
      <c r="H32" s="43">
        <f t="shared" si="3"/>
        <v>0</v>
      </c>
      <c r="I32" s="43">
        <f t="shared" si="3"/>
        <v>0</v>
      </c>
      <c r="J32" s="43">
        <f t="shared" si="8"/>
        <v>0</v>
      </c>
      <c r="K32" s="43">
        <f t="shared" si="3"/>
        <v>0</v>
      </c>
      <c r="L32" s="66">
        <f t="shared" si="4"/>
        <v>0</v>
      </c>
      <c r="M32" s="46">
        <v>0</v>
      </c>
      <c r="N32" s="66">
        <f t="shared" si="5"/>
        <v>0</v>
      </c>
      <c r="O32" s="85" t="s">
        <v>245</v>
      </c>
      <c r="P32" s="86">
        <v>0</v>
      </c>
      <c r="Q32" s="69" t="s">
        <v>176</v>
      </c>
    </row>
    <row r="33" spans="1:17">
      <c r="A33" s="18"/>
      <c r="B33" s="629"/>
      <c r="C33" s="27" t="str">
        <f>C$19</f>
        <v>Membre #8</v>
      </c>
      <c r="D33" s="43">
        <f t="shared" si="6"/>
        <v>0</v>
      </c>
      <c r="E33" s="43">
        <f t="shared" si="7"/>
        <v>0</v>
      </c>
      <c r="F33" s="43">
        <f t="shared" si="3"/>
        <v>0</v>
      </c>
      <c r="G33" s="43">
        <f t="shared" si="3"/>
        <v>0</v>
      </c>
      <c r="H33" s="43">
        <f t="shared" si="3"/>
        <v>0</v>
      </c>
      <c r="I33" s="43">
        <f t="shared" si="3"/>
        <v>0</v>
      </c>
      <c r="J33" s="43">
        <f t="shared" si="8"/>
        <v>0</v>
      </c>
      <c r="K33" s="43">
        <f t="shared" si="3"/>
        <v>0</v>
      </c>
      <c r="L33" s="66">
        <f t="shared" si="4"/>
        <v>0</v>
      </c>
      <c r="M33" s="46">
        <v>0</v>
      </c>
      <c r="N33" s="66">
        <f t="shared" si="5"/>
        <v>0</v>
      </c>
      <c r="O33" s="85" t="s">
        <v>245</v>
      </c>
      <c r="P33" s="86">
        <v>0</v>
      </c>
      <c r="Q33" s="69" t="s">
        <v>176</v>
      </c>
    </row>
    <row r="34" spans="1:17">
      <c r="A34" s="18"/>
      <c r="B34" s="629"/>
      <c r="C34" s="27" t="str">
        <f>C$20</f>
        <v>Membre #9</v>
      </c>
      <c r="D34" s="43">
        <f t="shared" si="6"/>
        <v>0</v>
      </c>
      <c r="E34" s="43">
        <f t="shared" si="7"/>
        <v>0</v>
      </c>
      <c r="F34" s="43">
        <f t="shared" si="3"/>
        <v>0</v>
      </c>
      <c r="G34" s="43">
        <f t="shared" si="3"/>
        <v>0</v>
      </c>
      <c r="H34" s="43">
        <f t="shared" si="3"/>
        <v>0</v>
      </c>
      <c r="I34" s="43">
        <f t="shared" si="3"/>
        <v>0</v>
      </c>
      <c r="J34" s="43">
        <f t="shared" si="8"/>
        <v>0</v>
      </c>
      <c r="K34" s="43">
        <f t="shared" si="3"/>
        <v>0</v>
      </c>
      <c r="L34" s="66">
        <f t="shared" si="4"/>
        <v>0</v>
      </c>
      <c r="M34" s="47">
        <v>0</v>
      </c>
      <c r="N34" s="66">
        <f t="shared" si="5"/>
        <v>0</v>
      </c>
      <c r="O34" s="85" t="s">
        <v>245</v>
      </c>
      <c r="P34" s="86">
        <v>0</v>
      </c>
      <c r="Q34" s="69" t="s">
        <v>176</v>
      </c>
    </row>
    <row r="35" spans="1:17">
      <c r="A35" s="18"/>
      <c r="B35" s="629"/>
      <c r="C35" s="27" t="str">
        <f>C$21</f>
        <v>Membre #10</v>
      </c>
      <c r="D35" s="43">
        <f t="shared" si="6"/>
        <v>0</v>
      </c>
      <c r="E35" s="43">
        <f t="shared" si="7"/>
        <v>0</v>
      </c>
      <c r="F35" s="43">
        <f t="shared" si="3"/>
        <v>0</v>
      </c>
      <c r="G35" s="43">
        <f t="shared" si="3"/>
        <v>0</v>
      </c>
      <c r="H35" s="43">
        <f t="shared" si="3"/>
        <v>0</v>
      </c>
      <c r="I35" s="43">
        <f t="shared" si="3"/>
        <v>0</v>
      </c>
      <c r="J35" s="43">
        <f>IF((J21*0.75)&gt;(I21*0.1),(I21*0.1),J21*0.75)</f>
        <v>0</v>
      </c>
      <c r="K35" s="43">
        <f t="shared" si="3"/>
        <v>0</v>
      </c>
      <c r="L35" s="66">
        <f t="shared" si="4"/>
        <v>0</v>
      </c>
      <c r="M35" s="47">
        <v>0</v>
      </c>
      <c r="N35" s="66">
        <f t="shared" si="5"/>
        <v>0</v>
      </c>
      <c r="O35" s="85" t="s">
        <v>245</v>
      </c>
      <c r="P35" s="86">
        <v>0</v>
      </c>
      <c r="Q35" s="69" t="s">
        <v>176</v>
      </c>
    </row>
    <row r="36" spans="1:17">
      <c r="A36" s="18"/>
      <c r="B36" s="629"/>
      <c r="C36" s="67" t="s">
        <v>247</v>
      </c>
      <c r="D36" s="41">
        <f t="shared" ref="D36:E36" si="9">SUM(D26:D35)</f>
        <v>0</v>
      </c>
      <c r="E36" s="41">
        <f t="shared" si="9"/>
        <v>0</v>
      </c>
      <c r="F36" s="41">
        <f>IF(SUM(F26:F35)&gt;(M22*0.1),(M22*0.1),SUM(F26:F35))</f>
        <v>0</v>
      </c>
      <c r="G36" s="41">
        <f>IF(SUM(G26:G35)&gt;(M22*0.1),(N22*0.1),SUM(G26:G35))</f>
        <v>0</v>
      </c>
      <c r="H36" s="41">
        <f t="shared" ref="H36:M36" si="10">SUM(H26:H35)</f>
        <v>0</v>
      </c>
      <c r="I36" s="41">
        <f>IF(SUM(I26:I35)&gt;25000,25000,SUM(I26:I35))</f>
        <v>0</v>
      </c>
      <c r="J36" s="41">
        <f>SUM(J26:J35)</f>
        <v>0</v>
      </c>
      <c r="K36" s="41">
        <f>IF(SUM(K26:K35)&gt;10000,10000,SUM(K26:K35))</f>
        <v>0</v>
      </c>
      <c r="L36" s="48">
        <f>SUM(D36:K36)</f>
        <v>0</v>
      </c>
      <c r="M36" s="48">
        <f t="shared" si="10"/>
        <v>0</v>
      </c>
      <c r="N36" s="48">
        <f>SUM(N26:N35)</f>
        <v>0</v>
      </c>
      <c r="O36" s="85" t="s">
        <v>245</v>
      </c>
      <c r="P36" s="86">
        <v>0</v>
      </c>
      <c r="Q36" s="69" t="s">
        <v>176</v>
      </c>
    </row>
    <row r="37" spans="1:17">
      <c r="A37" s="18"/>
      <c r="B37" s="629"/>
      <c r="C37" s="27" t="s">
        <v>248</v>
      </c>
      <c r="D37" s="44">
        <v>0</v>
      </c>
      <c r="E37" s="44">
        <v>0</v>
      </c>
      <c r="F37" s="44">
        <v>0</v>
      </c>
      <c r="G37" s="44">
        <v>0</v>
      </c>
      <c r="H37" s="44">
        <v>0</v>
      </c>
      <c r="I37" s="44">
        <v>0</v>
      </c>
      <c r="J37" s="44">
        <v>0</v>
      </c>
      <c r="K37" s="44">
        <v>0</v>
      </c>
      <c r="L37" s="68">
        <f>SUM(D37:K37)</f>
        <v>0</v>
      </c>
      <c r="M37" s="49" t="s">
        <v>249</v>
      </c>
      <c r="N37" s="68"/>
      <c r="O37" s="85" t="s">
        <v>245</v>
      </c>
      <c r="P37" s="86">
        <v>0</v>
      </c>
      <c r="Q37" s="69" t="s">
        <v>176</v>
      </c>
    </row>
    <row r="38" spans="1:17" s="78" customFormat="1" ht="30" customHeight="1">
      <c r="A38" s="74"/>
      <c r="B38" s="629"/>
      <c r="C38" s="79" t="s">
        <v>250</v>
      </c>
      <c r="D38" s="80">
        <f t="shared" ref="D38:K38" si="11">D36-D37</f>
        <v>0</v>
      </c>
      <c r="E38" s="80">
        <f t="shared" si="11"/>
        <v>0</v>
      </c>
      <c r="F38" s="80">
        <f t="shared" si="11"/>
        <v>0</v>
      </c>
      <c r="G38" s="80">
        <f t="shared" si="11"/>
        <v>0</v>
      </c>
      <c r="H38" s="80">
        <f t="shared" si="11"/>
        <v>0</v>
      </c>
      <c r="I38" s="80">
        <f t="shared" si="11"/>
        <v>0</v>
      </c>
      <c r="J38" s="80">
        <f t="shared" si="11"/>
        <v>0</v>
      </c>
      <c r="K38" s="80">
        <f t="shared" si="11"/>
        <v>0</v>
      </c>
      <c r="L38" s="80">
        <f>SUM(L26:L35)-L37</f>
        <v>0</v>
      </c>
      <c r="M38" s="81" t="s">
        <v>236</v>
      </c>
      <c r="N38" s="80">
        <f>(L38+L37)+(N36+M36)</f>
        <v>0</v>
      </c>
      <c r="O38" s="84" t="s">
        <v>251</v>
      </c>
      <c r="P38" s="87">
        <f>SUM(P26:P37)</f>
        <v>0</v>
      </c>
      <c r="Q38" s="82"/>
    </row>
    <row r="39" spans="1:17" ht="50.1" customHeight="1">
      <c r="B39" s="38"/>
      <c r="C39" s="38"/>
      <c r="D39" s="38"/>
      <c r="E39" s="38"/>
      <c r="F39" s="38"/>
      <c r="G39" s="38"/>
      <c r="H39" s="38"/>
      <c r="I39" s="38"/>
      <c r="J39" s="38"/>
      <c r="K39" s="38"/>
      <c r="L39" s="38"/>
      <c r="M39" s="38"/>
      <c r="N39" s="38"/>
      <c r="O39" s="1"/>
    </row>
    <row r="40" spans="1:17" ht="30" customHeight="1">
      <c r="A40" s="18"/>
      <c r="B40" s="612" t="s">
        <v>252</v>
      </c>
      <c r="C40" s="613"/>
      <c r="D40" s="613"/>
      <c r="E40" s="613"/>
      <c r="F40" s="613"/>
      <c r="G40" s="613"/>
      <c r="H40" s="613"/>
      <c r="I40" s="613"/>
      <c r="J40" s="613"/>
      <c r="K40" s="613"/>
      <c r="L40" s="613"/>
      <c r="M40" s="613"/>
      <c r="N40" s="613"/>
      <c r="O40" s="613"/>
      <c r="P40" s="613"/>
      <c r="Q40" s="614"/>
    </row>
    <row r="41" spans="1:17" ht="30" customHeight="1">
      <c r="A41" s="18"/>
      <c r="B41" s="615" t="s">
        <v>188</v>
      </c>
      <c r="C41" s="596" t="s">
        <v>189</v>
      </c>
      <c r="D41" s="596"/>
      <c r="E41" s="596"/>
      <c r="F41" s="596"/>
      <c r="G41" s="596"/>
      <c r="H41" s="596"/>
      <c r="I41" s="596"/>
      <c r="J41" s="596"/>
      <c r="K41" s="596"/>
      <c r="L41" s="596"/>
      <c r="M41" s="596"/>
      <c r="N41" s="596"/>
      <c r="O41" s="616" t="s">
        <v>141</v>
      </c>
      <c r="P41" s="617"/>
      <c r="Q41" s="618"/>
    </row>
    <row r="42" spans="1:17" ht="15.95" customHeight="1">
      <c r="A42" s="18"/>
      <c r="B42" s="615"/>
      <c r="C42" s="579" t="s">
        <v>216</v>
      </c>
      <c r="D42" s="28" t="s">
        <v>190</v>
      </c>
      <c r="E42" s="29"/>
      <c r="F42" s="28" t="s">
        <v>218</v>
      </c>
      <c r="G42" s="29"/>
      <c r="H42" s="29"/>
      <c r="I42" s="30" t="s">
        <v>219</v>
      </c>
      <c r="J42" s="31"/>
      <c r="K42" s="31"/>
      <c r="L42" s="581" t="s">
        <v>220</v>
      </c>
      <c r="M42" s="582" t="s">
        <v>221</v>
      </c>
      <c r="N42" s="21"/>
      <c r="O42" s="583" t="s">
        <v>253</v>
      </c>
      <c r="P42" s="584"/>
      <c r="Q42" s="585"/>
    </row>
    <row r="43" spans="1:17" ht="15.95" customHeight="1">
      <c r="A43" s="18"/>
      <c r="B43" s="615"/>
      <c r="C43" s="580"/>
      <c r="D43" s="34" t="s">
        <v>258</v>
      </c>
      <c r="E43" s="22" t="s">
        <v>225</v>
      </c>
      <c r="F43" s="22" t="s">
        <v>227</v>
      </c>
      <c r="G43" s="22" t="s">
        <v>228</v>
      </c>
      <c r="H43" s="22" t="s">
        <v>229</v>
      </c>
      <c r="I43" s="22" t="s">
        <v>230</v>
      </c>
      <c r="J43" s="22" t="s">
        <v>231</v>
      </c>
      <c r="K43" s="22" t="s">
        <v>232</v>
      </c>
      <c r="L43" s="582"/>
      <c r="M43" s="582"/>
      <c r="N43" s="35" t="s">
        <v>233</v>
      </c>
      <c r="O43" s="586"/>
      <c r="P43" s="587"/>
      <c r="Q43" s="588"/>
    </row>
    <row r="44" spans="1:17" ht="15.95" customHeight="1">
      <c r="A44" s="18"/>
      <c r="B44" s="615"/>
      <c r="C44" s="24" t="s">
        <v>193</v>
      </c>
      <c r="D44" s="39">
        <v>0</v>
      </c>
      <c r="E44" s="39">
        <v>0</v>
      </c>
      <c r="F44" s="40">
        <v>0</v>
      </c>
      <c r="G44" s="39">
        <v>0</v>
      </c>
      <c r="H44" s="39">
        <v>0</v>
      </c>
      <c r="I44" s="40">
        <v>0</v>
      </c>
      <c r="J44" s="39">
        <v>0</v>
      </c>
      <c r="K44" s="39">
        <v>0</v>
      </c>
      <c r="L44" s="52" t="e">
        <f>M44/M$22</f>
        <v>#DIV/0!</v>
      </c>
      <c r="M44" s="55">
        <f t="shared" ref="M44:M53" si="12">SUM(D44:E44)+SUM(F44:H44)+SUM(I44:K44)</f>
        <v>0</v>
      </c>
      <c r="N44" s="35" t="s">
        <v>234</v>
      </c>
      <c r="O44" s="586"/>
      <c r="P44" s="587"/>
      <c r="Q44" s="588"/>
    </row>
    <row r="45" spans="1:17" ht="15.95" customHeight="1">
      <c r="A45" s="18"/>
      <c r="B45" s="615"/>
      <c r="C45" s="24" t="s">
        <v>194</v>
      </c>
      <c r="D45" s="39">
        <v>0</v>
      </c>
      <c r="E45" s="39">
        <v>0</v>
      </c>
      <c r="F45" s="40">
        <v>0</v>
      </c>
      <c r="G45" s="39">
        <v>0</v>
      </c>
      <c r="H45" s="39">
        <v>0</v>
      </c>
      <c r="I45" s="40">
        <v>0</v>
      </c>
      <c r="J45" s="39">
        <v>0</v>
      </c>
      <c r="K45" s="39">
        <v>0</v>
      </c>
      <c r="L45" s="52" t="e">
        <f t="shared" ref="L45:L53" si="13">M45/M$22</f>
        <v>#DIV/0!</v>
      </c>
      <c r="M45" s="55">
        <f t="shared" si="12"/>
        <v>0</v>
      </c>
      <c r="N45" s="592">
        <f>L70</f>
        <v>0</v>
      </c>
      <c r="O45" s="586"/>
      <c r="P45" s="587"/>
      <c r="Q45" s="588"/>
    </row>
    <row r="46" spans="1:17" ht="15.95" customHeight="1">
      <c r="A46" s="18"/>
      <c r="B46" s="615"/>
      <c r="C46" s="24" t="s">
        <v>195</v>
      </c>
      <c r="D46" s="39">
        <v>0</v>
      </c>
      <c r="E46" s="39">
        <v>0</v>
      </c>
      <c r="F46" s="40">
        <v>0</v>
      </c>
      <c r="G46" s="39">
        <v>0</v>
      </c>
      <c r="H46" s="39">
        <v>0</v>
      </c>
      <c r="I46" s="40">
        <v>0</v>
      </c>
      <c r="J46" s="39">
        <v>0</v>
      </c>
      <c r="K46" s="39">
        <v>0</v>
      </c>
      <c r="L46" s="52" t="e">
        <f t="shared" si="13"/>
        <v>#DIV/0!</v>
      </c>
      <c r="M46" s="55">
        <f t="shared" si="12"/>
        <v>0</v>
      </c>
      <c r="N46" s="592"/>
      <c r="O46" s="586"/>
      <c r="P46" s="587"/>
      <c r="Q46" s="588"/>
    </row>
    <row r="47" spans="1:17" ht="15.95" customHeight="1">
      <c r="A47" s="18"/>
      <c r="B47" s="615"/>
      <c r="C47" s="24" t="s">
        <v>196</v>
      </c>
      <c r="D47" s="39">
        <v>0</v>
      </c>
      <c r="E47" s="39">
        <v>0</v>
      </c>
      <c r="F47" s="40">
        <v>0</v>
      </c>
      <c r="G47" s="39">
        <v>0</v>
      </c>
      <c r="H47" s="39">
        <v>0</v>
      </c>
      <c r="I47" s="40">
        <v>0</v>
      </c>
      <c r="J47" s="39">
        <v>0</v>
      </c>
      <c r="K47" s="39">
        <v>0</v>
      </c>
      <c r="L47" s="52" t="e">
        <f t="shared" si="13"/>
        <v>#DIV/0!</v>
      </c>
      <c r="M47" s="55">
        <f t="shared" si="12"/>
        <v>0</v>
      </c>
      <c r="N47" s="592"/>
      <c r="O47" s="586"/>
      <c r="P47" s="587"/>
      <c r="Q47" s="588"/>
    </row>
    <row r="48" spans="1:17" ht="15.95" customHeight="1">
      <c r="A48" s="18"/>
      <c r="B48" s="615"/>
      <c r="C48" s="24" t="s">
        <v>197</v>
      </c>
      <c r="D48" s="39">
        <v>0</v>
      </c>
      <c r="E48" s="39">
        <v>0</v>
      </c>
      <c r="F48" s="40">
        <v>0</v>
      </c>
      <c r="G48" s="39">
        <v>0</v>
      </c>
      <c r="H48" s="39">
        <v>0</v>
      </c>
      <c r="I48" s="40">
        <v>0</v>
      </c>
      <c r="J48" s="39">
        <v>0</v>
      </c>
      <c r="K48" s="39">
        <v>0</v>
      </c>
      <c r="L48" s="52" t="e">
        <f t="shared" si="13"/>
        <v>#DIV/0!</v>
      </c>
      <c r="M48" s="55">
        <f t="shared" si="12"/>
        <v>0</v>
      </c>
      <c r="N48" s="593"/>
      <c r="O48" s="586"/>
      <c r="P48" s="587"/>
      <c r="Q48" s="588"/>
    </row>
    <row r="49" spans="1:17" ht="15.95" customHeight="1">
      <c r="A49" s="18"/>
      <c r="B49" s="615"/>
      <c r="C49" s="24" t="s">
        <v>198</v>
      </c>
      <c r="D49" s="39">
        <v>0</v>
      </c>
      <c r="E49" s="39">
        <v>0</v>
      </c>
      <c r="F49" s="40">
        <v>0</v>
      </c>
      <c r="G49" s="39">
        <v>0</v>
      </c>
      <c r="H49" s="39">
        <v>0</v>
      </c>
      <c r="I49" s="40">
        <v>0</v>
      </c>
      <c r="J49" s="39">
        <v>0</v>
      </c>
      <c r="K49" s="39">
        <v>0</v>
      </c>
      <c r="L49" s="52" t="e">
        <f t="shared" si="13"/>
        <v>#DIV/0!</v>
      </c>
      <c r="M49" s="55">
        <f t="shared" si="12"/>
        <v>0</v>
      </c>
      <c r="N49" s="25"/>
      <c r="O49" s="586"/>
      <c r="P49" s="587"/>
      <c r="Q49" s="588"/>
    </row>
    <row r="50" spans="1:17" ht="15.95" customHeight="1">
      <c r="A50" s="18"/>
      <c r="B50" s="615"/>
      <c r="C50" s="24" t="s">
        <v>199</v>
      </c>
      <c r="D50" s="39">
        <v>0</v>
      </c>
      <c r="E50" s="39">
        <v>0</v>
      </c>
      <c r="F50" s="40">
        <v>0</v>
      </c>
      <c r="G50" s="39">
        <v>0</v>
      </c>
      <c r="H50" s="39">
        <v>0</v>
      </c>
      <c r="I50" s="40">
        <v>0</v>
      </c>
      <c r="J50" s="39">
        <v>0</v>
      </c>
      <c r="K50" s="39">
        <v>0</v>
      </c>
      <c r="L50" s="52" t="e">
        <f t="shared" si="13"/>
        <v>#DIV/0!</v>
      </c>
      <c r="M50" s="55">
        <f t="shared" si="12"/>
        <v>0</v>
      </c>
      <c r="N50" s="35" t="s">
        <v>254</v>
      </c>
      <c r="O50" s="586"/>
      <c r="P50" s="587"/>
      <c r="Q50" s="588"/>
    </row>
    <row r="51" spans="1:17" ht="15.95" customHeight="1">
      <c r="A51" s="18"/>
      <c r="B51" s="615"/>
      <c r="C51" s="24" t="s">
        <v>200</v>
      </c>
      <c r="D51" s="39">
        <v>0</v>
      </c>
      <c r="E51" s="39">
        <v>0</v>
      </c>
      <c r="F51" s="40">
        <v>0</v>
      </c>
      <c r="G51" s="39">
        <v>0</v>
      </c>
      <c r="H51" s="39">
        <v>0</v>
      </c>
      <c r="I51" s="40">
        <v>0</v>
      </c>
      <c r="J51" s="39">
        <v>0</v>
      </c>
      <c r="K51" s="39">
        <v>0</v>
      </c>
      <c r="L51" s="52" t="e">
        <f t="shared" si="13"/>
        <v>#DIV/0!</v>
      </c>
      <c r="M51" s="55">
        <f t="shared" si="12"/>
        <v>0</v>
      </c>
      <c r="N51" s="594" t="str">
        <f>IF(M22&gt;M54,"Oui","Non")</f>
        <v>Non</v>
      </c>
      <c r="O51" s="586"/>
      <c r="P51" s="587"/>
      <c r="Q51" s="588"/>
    </row>
    <row r="52" spans="1:17" ht="15.95" customHeight="1">
      <c r="A52" s="18"/>
      <c r="B52" s="615"/>
      <c r="C52" s="24" t="s">
        <v>201</v>
      </c>
      <c r="D52" s="39">
        <v>0</v>
      </c>
      <c r="E52" s="39">
        <v>0</v>
      </c>
      <c r="F52" s="40">
        <v>0</v>
      </c>
      <c r="G52" s="39">
        <v>0</v>
      </c>
      <c r="H52" s="39">
        <v>0</v>
      </c>
      <c r="I52" s="40">
        <v>0</v>
      </c>
      <c r="J52" s="39">
        <v>0</v>
      </c>
      <c r="K52" s="39">
        <v>0</v>
      </c>
      <c r="L52" s="52" t="e">
        <f t="shared" si="13"/>
        <v>#DIV/0!</v>
      </c>
      <c r="M52" s="55">
        <f t="shared" si="12"/>
        <v>0</v>
      </c>
      <c r="N52" s="594"/>
      <c r="O52" s="586"/>
      <c r="P52" s="587"/>
      <c r="Q52" s="588"/>
    </row>
    <row r="53" spans="1:17" ht="15.95" customHeight="1">
      <c r="A53" s="18"/>
      <c r="B53" s="615"/>
      <c r="C53" s="24" t="s">
        <v>202</v>
      </c>
      <c r="D53" s="39">
        <v>0</v>
      </c>
      <c r="E53" s="39">
        <v>0</v>
      </c>
      <c r="F53" s="40">
        <v>0</v>
      </c>
      <c r="G53" s="39">
        <v>0</v>
      </c>
      <c r="H53" s="39">
        <v>0</v>
      </c>
      <c r="I53" s="40">
        <v>0</v>
      </c>
      <c r="J53" s="39">
        <v>0</v>
      </c>
      <c r="K53" s="39">
        <v>0</v>
      </c>
      <c r="L53" s="52" t="e">
        <f t="shared" si="13"/>
        <v>#DIV/0!</v>
      </c>
      <c r="M53" s="55">
        <f t="shared" si="12"/>
        <v>0</v>
      </c>
      <c r="N53" s="594"/>
      <c r="O53" s="586"/>
      <c r="P53" s="587"/>
      <c r="Q53" s="588"/>
    </row>
    <row r="54" spans="1:17" ht="15.95" customHeight="1">
      <c r="A54" s="18"/>
      <c r="B54" s="615"/>
      <c r="C54" s="36" t="s">
        <v>255</v>
      </c>
      <c r="D54" s="54">
        <f t="shared" ref="D54:K54" si="14">SUM(D44:D53)</f>
        <v>0</v>
      </c>
      <c r="E54" s="53">
        <f t="shared" si="14"/>
        <v>0</v>
      </c>
      <c r="F54" s="53">
        <f t="shared" si="14"/>
        <v>0</v>
      </c>
      <c r="G54" s="53">
        <f t="shared" si="14"/>
        <v>0</v>
      </c>
      <c r="H54" s="53">
        <f t="shared" si="14"/>
        <v>0</v>
      </c>
      <c r="I54" s="53">
        <f t="shared" si="14"/>
        <v>0</v>
      </c>
      <c r="J54" s="53">
        <f t="shared" si="14"/>
        <v>0</v>
      </c>
      <c r="K54" s="53">
        <f t="shared" si="14"/>
        <v>0</v>
      </c>
      <c r="L54" s="37" t="s">
        <v>236</v>
      </c>
      <c r="M54" s="56">
        <f>SUM(D54:K54)</f>
        <v>0</v>
      </c>
      <c r="N54" s="595"/>
      <c r="O54" s="589"/>
      <c r="P54" s="590"/>
      <c r="Q54" s="591"/>
    </row>
    <row r="55" spans="1:17" ht="35.1" customHeight="1">
      <c r="A55" s="18"/>
      <c r="B55" s="615"/>
      <c r="C55" s="596" t="s">
        <v>115</v>
      </c>
      <c r="D55" s="596"/>
      <c r="E55" s="596"/>
      <c r="F55" s="596"/>
      <c r="G55" s="596"/>
      <c r="H55" s="596"/>
      <c r="I55" s="596"/>
      <c r="J55" s="596"/>
      <c r="K55" s="596"/>
      <c r="L55" s="596"/>
      <c r="M55" s="596"/>
      <c r="N55" s="596"/>
      <c r="O55" s="597" t="s">
        <v>237</v>
      </c>
      <c r="P55" s="596"/>
      <c r="Q55" s="598"/>
    </row>
    <row r="56" spans="1:17">
      <c r="A56" s="18"/>
      <c r="B56" s="615"/>
      <c r="C56" s="579" t="s">
        <v>238</v>
      </c>
      <c r="D56" s="28" t="s">
        <v>190</v>
      </c>
      <c r="E56" s="29"/>
      <c r="F56" s="28" t="s">
        <v>218</v>
      </c>
      <c r="G56" s="29"/>
      <c r="H56" s="29"/>
      <c r="I56" s="30" t="s">
        <v>219</v>
      </c>
      <c r="J56" s="31"/>
      <c r="K56" s="31"/>
      <c r="L56" s="581" t="s">
        <v>239</v>
      </c>
      <c r="M56" s="32" t="s">
        <v>240</v>
      </c>
      <c r="N56" s="581" t="s">
        <v>241</v>
      </c>
      <c r="O56" s="603" t="s">
        <v>242</v>
      </c>
      <c r="P56" s="609" t="s">
        <v>256</v>
      </c>
      <c r="Q56" s="579" t="s">
        <v>244</v>
      </c>
    </row>
    <row r="57" spans="1:17">
      <c r="A57" s="18"/>
      <c r="B57" s="615"/>
      <c r="C57" s="580"/>
      <c r="D57" s="22" t="s">
        <v>258</v>
      </c>
      <c r="E57" s="22" t="s">
        <v>225</v>
      </c>
      <c r="F57" s="22" t="s">
        <v>227</v>
      </c>
      <c r="G57" s="22" t="s">
        <v>228</v>
      </c>
      <c r="H57" s="22" t="s">
        <v>229</v>
      </c>
      <c r="I57" s="22" t="s">
        <v>230</v>
      </c>
      <c r="J57" s="22" t="s">
        <v>231</v>
      </c>
      <c r="K57" s="22" t="s">
        <v>232</v>
      </c>
      <c r="L57" s="582"/>
      <c r="M57" s="33"/>
      <c r="N57" s="582"/>
      <c r="O57" s="604"/>
      <c r="P57" s="610"/>
      <c r="Q57" s="611"/>
    </row>
    <row r="58" spans="1:17">
      <c r="A58" s="18"/>
      <c r="B58" s="615"/>
      <c r="C58" s="27" t="str">
        <f>C$44</f>
        <v>Membre #1</v>
      </c>
      <c r="D58" s="43">
        <f>IF(D44*0.75&gt;45000,45000,D44*0.75)</f>
        <v>0</v>
      </c>
      <c r="E58" s="43">
        <f>IF(E44*0.75&gt;15000,15000,E44*0.75)</f>
        <v>0</v>
      </c>
      <c r="F58" s="43">
        <f t="shared" ref="F58:I67" si="15">F44*0.75</f>
        <v>0</v>
      </c>
      <c r="G58" s="43">
        <f t="shared" si="15"/>
        <v>0</v>
      </c>
      <c r="H58" s="43">
        <f t="shared" si="15"/>
        <v>0</v>
      </c>
      <c r="I58" s="43">
        <f>I44*0.75</f>
        <v>0</v>
      </c>
      <c r="J58" s="43">
        <f>IF((J44*0.75)&gt;(I44*0.1),(I44*0.1),J44*0.75)</f>
        <v>0</v>
      </c>
      <c r="K58" s="43">
        <f>K44*0.75</f>
        <v>0</v>
      </c>
      <c r="L58" s="55">
        <f t="shared" ref="L58:L67" si="16">IF(SUM(D58:K58)&gt;60000,60000,SUM(D58:K58))</f>
        <v>0</v>
      </c>
      <c r="M58" s="45">
        <v>0</v>
      </c>
      <c r="N58" s="55">
        <f t="shared" ref="N58:N67" si="17">M44-L58-M58</f>
        <v>0</v>
      </c>
      <c r="O58" s="85" t="s">
        <v>245</v>
      </c>
      <c r="P58" s="86">
        <v>0</v>
      </c>
      <c r="Q58" s="69" t="s">
        <v>176</v>
      </c>
    </row>
    <row r="59" spans="1:17">
      <c r="A59" s="18"/>
      <c r="B59" s="615"/>
      <c r="C59" s="27" t="str">
        <f>C$45</f>
        <v>Membre #2</v>
      </c>
      <c r="D59" s="43">
        <f t="shared" ref="D59:D66" si="18">IF(D45*0.75&gt;45000,45000,D45*0.75)</f>
        <v>0</v>
      </c>
      <c r="E59" s="43">
        <f t="shared" ref="E59:E67" si="19">IF(E45*0.75&gt;15000,15000,E45*0.75)</f>
        <v>0</v>
      </c>
      <c r="F59" s="43">
        <f t="shared" si="15"/>
        <v>0</v>
      </c>
      <c r="G59" s="43">
        <f t="shared" si="15"/>
        <v>0</v>
      </c>
      <c r="H59" s="43">
        <f t="shared" si="15"/>
        <v>0</v>
      </c>
      <c r="I59" s="43">
        <f t="shared" si="15"/>
        <v>0</v>
      </c>
      <c r="J59" s="43">
        <f t="shared" ref="J59" si="20">IF((J45*0.75)&gt;(I45*0.1),(I45*0.1),J45*0.75)</f>
        <v>0</v>
      </c>
      <c r="K59" s="43">
        <f t="shared" ref="K59:K67" si="21">K45*0.75</f>
        <v>0</v>
      </c>
      <c r="L59" s="55">
        <f t="shared" si="16"/>
        <v>0</v>
      </c>
      <c r="M59" s="46">
        <v>0</v>
      </c>
      <c r="N59" s="55">
        <f t="shared" si="17"/>
        <v>0</v>
      </c>
      <c r="O59" s="85" t="s">
        <v>245</v>
      </c>
      <c r="P59" s="86">
        <v>0</v>
      </c>
      <c r="Q59" s="69" t="s">
        <v>176</v>
      </c>
    </row>
    <row r="60" spans="1:17">
      <c r="A60" s="18"/>
      <c r="B60" s="615"/>
      <c r="C60" s="27" t="str">
        <f>C$46</f>
        <v>Membre #3</v>
      </c>
      <c r="D60" s="43">
        <f>IF(D46*0.75&gt;45000,45000,D46*0.75)</f>
        <v>0</v>
      </c>
      <c r="E60" s="43">
        <f>IF(E46*0.75&gt;15000,15000,E46*0.75)</f>
        <v>0</v>
      </c>
      <c r="F60" s="43">
        <f t="shared" si="15"/>
        <v>0</v>
      </c>
      <c r="G60" s="43">
        <f t="shared" si="15"/>
        <v>0</v>
      </c>
      <c r="H60" s="43">
        <f t="shared" si="15"/>
        <v>0</v>
      </c>
      <c r="I60" s="43">
        <f t="shared" si="15"/>
        <v>0</v>
      </c>
      <c r="J60" s="43">
        <f>IF((J46*0.75)&gt;(I46*0.1),(I46*0.1),J46*0.75)</f>
        <v>0</v>
      </c>
      <c r="K60" s="43">
        <f t="shared" si="21"/>
        <v>0</v>
      </c>
      <c r="L60" s="55">
        <f t="shared" si="16"/>
        <v>0</v>
      </c>
      <c r="M60" s="46">
        <v>0</v>
      </c>
      <c r="N60" s="55">
        <f t="shared" si="17"/>
        <v>0</v>
      </c>
      <c r="O60" s="85" t="s">
        <v>245</v>
      </c>
      <c r="P60" s="86">
        <v>0</v>
      </c>
      <c r="Q60" s="69" t="s">
        <v>176</v>
      </c>
    </row>
    <row r="61" spans="1:17">
      <c r="A61" s="18"/>
      <c r="B61" s="615"/>
      <c r="C61" s="27" t="str">
        <f>C$47</f>
        <v>Membre #4</v>
      </c>
      <c r="D61" s="43">
        <f t="shared" si="18"/>
        <v>0</v>
      </c>
      <c r="E61" s="43">
        <f t="shared" si="19"/>
        <v>0</v>
      </c>
      <c r="F61" s="43">
        <f t="shared" si="15"/>
        <v>0</v>
      </c>
      <c r="G61" s="43">
        <f t="shared" si="15"/>
        <v>0</v>
      </c>
      <c r="H61" s="43">
        <f t="shared" si="15"/>
        <v>0</v>
      </c>
      <c r="I61" s="43">
        <f t="shared" si="15"/>
        <v>0</v>
      </c>
      <c r="J61" s="43">
        <f>IF((J47*0.75)&gt;(I47*0.1),(I47*0.1),J47*0.75)</f>
        <v>0</v>
      </c>
      <c r="K61" s="43">
        <f t="shared" si="21"/>
        <v>0</v>
      </c>
      <c r="L61" s="55">
        <f t="shared" si="16"/>
        <v>0</v>
      </c>
      <c r="M61" s="46">
        <v>0</v>
      </c>
      <c r="N61" s="55">
        <f t="shared" si="17"/>
        <v>0</v>
      </c>
      <c r="O61" s="85" t="s">
        <v>245</v>
      </c>
      <c r="P61" s="86">
        <v>0</v>
      </c>
      <c r="Q61" s="69" t="s">
        <v>176</v>
      </c>
    </row>
    <row r="62" spans="1:17">
      <c r="A62" s="18"/>
      <c r="B62" s="615"/>
      <c r="C62" s="27" t="str">
        <f>C$48</f>
        <v>Membre #5</v>
      </c>
      <c r="D62" s="43">
        <f t="shared" si="18"/>
        <v>0</v>
      </c>
      <c r="E62" s="43">
        <f t="shared" si="19"/>
        <v>0</v>
      </c>
      <c r="F62" s="43">
        <f t="shared" si="15"/>
        <v>0</v>
      </c>
      <c r="G62" s="43">
        <f t="shared" si="15"/>
        <v>0</v>
      </c>
      <c r="H62" s="43">
        <f t="shared" si="15"/>
        <v>0</v>
      </c>
      <c r="I62" s="43">
        <f t="shared" si="15"/>
        <v>0</v>
      </c>
      <c r="J62" s="43">
        <f t="shared" ref="J62:J66" si="22">IF((J48*0.75)&gt;(I48*0.1),(I48*0.1),J48*0.75)</f>
        <v>0</v>
      </c>
      <c r="K62" s="43">
        <f t="shared" si="21"/>
        <v>0</v>
      </c>
      <c r="L62" s="55">
        <f t="shared" si="16"/>
        <v>0</v>
      </c>
      <c r="M62" s="46">
        <v>0</v>
      </c>
      <c r="N62" s="55">
        <f t="shared" si="17"/>
        <v>0</v>
      </c>
      <c r="O62" s="85" t="s">
        <v>245</v>
      </c>
      <c r="P62" s="86">
        <v>0</v>
      </c>
      <c r="Q62" s="69" t="s">
        <v>176</v>
      </c>
    </row>
    <row r="63" spans="1:17">
      <c r="A63" s="18"/>
      <c r="B63" s="615"/>
      <c r="C63" s="27" t="str">
        <f>C$49</f>
        <v>Membre #6</v>
      </c>
      <c r="D63" s="43">
        <f t="shared" si="18"/>
        <v>0</v>
      </c>
      <c r="E63" s="43">
        <f t="shared" si="19"/>
        <v>0</v>
      </c>
      <c r="F63" s="43">
        <f t="shared" si="15"/>
        <v>0</v>
      </c>
      <c r="G63" s="43">
        <f t="shared" si="15"/>
        <v>0</v>
      </c>
      <c r="H63" s="43">
        <f t="shared" si="15"/>
        <v>0</v>
      </c>
      <c r="I63" s="43">
        <f t="shared" si="15"/>
        <v>0</v>
      </c>
      <c r="J63" s="43">
        <f t="shared" si="22"/>
        <v>0</v>
      </c>
      <c r="K63" s="43">
        <f t="shared" si="21"/>
        <v>0</v>
      </c>
      <c r="L63" s="55">
        <f t="shared" si="16"/>
        <v>0</v>
      </c>
      <c r="M63" s="46">
        <v>0</v>
      </c>
      <c r="N63" s="55">
        <f t="shared" si="17"/>
        <v>0</v>
      </c>
      <c r="O63" s="85" t="s">
        <v>245</v>
      </c>
      <c r="P63" s="86">
        <v>0</v>
      </c>
      <c r="Q63" s="69" t="s">
        <v>176</v>
      </c>
    </row>
    <row r="64" spans="1:17">
      <c r="A64" s="18"/>
      <c r="B64" s="615"/>
      <c r="C64" s="27" t="str">
        <f>C$50</f>
        <v>Membre #7</v>
      </c>
      <c r="D64" s="43">
        <f t="shared" si="18"/>
        <v>0</v>
      </c>
      <c r="E64" s="43">
        <f t="shared" si="19"/>
        <v>0</v>
      </c>
      <c r="F64" s="43">
        <f t="shared" si="15"/>
        <v>0</v>
      </c>
      <c r="G64" s="43">
        <f t="shared" si="15"/>
        <v>0</v>
      </c>
      <c r="H64" s="43">
        <f t="shared" si="15"/>
        <v>0</v>
      </c>
      <c r="I64" s="43">
        <f t="shared" si="15"/>
        <v>0</v>
      </c>
      <c r="J64" s="43">
        <f t="shared" si="22"/>
        <v>0</v>
      </c>
      <c r="K64" s="43">
        <f t="shared" si="21"/>
        <v>0</v>
      </c>
      <c r="L64" s="55">
        <f t="shared" si="16"/>
        <v>0</v>
      </c>
      <c r="M64" s="46">
        <v>0</v>
      </c>
      <c r="N64" s="55">
        <f t="shared" si="17"/>
        <v>0</v>
      </c>
      <c r="O64" s="85" t="s">
        <v>245</v>
      </c>
      <c r="P64" s="86">
        <v>0</v>
      </c>
      <c r="Q64" s="69" t="s">
        <v>176</v>
      </c>
    </row>
    <row r="65" spans="1:17">
      <c r="A65" s="18"/>
      <c r="B65" s="615"/>
      <c r="C65" s="27" t="str">
        <f>C$51</f>
        <v>Membre #8</v>
      </c>
      <c r="D65" s="43">
        <f t="shared" si="18"/>
        <v>0</v>
      </c>
      <c r="E65" s="43">
        <f t="shared" si="19"/>
        <v>0</v>
      </c>
      <c r="F65" s="43">
        <f t="shared" si="15"/>
        <v>0</v>
      </c>
      <c r="G65" s="43">
        <f t="shared" si="15"/>
        <v>0</v>
      </c>
      <c r="H65" s="43">
        <f t="shared" si="15"/>
        <v>0</v>
      </c>
      <c r="I65" s="43">
        <f t="shared" si="15"/>
        <v>0</v>
      </c>
      <c r="J65" s="43">
        <f t="shared" si="22"/>
        <v>0</v>
      </c>
      <c r="K65" s="43">
        <f t="shared" si="21"/>
        <v>0</v>
      </c>
      <c r="L65" s="55">
        <f t="shared" si="16"/>
        <v>0</v>
      </c>
      <c r="M65" s="46">
        <v>0</v>
      </c>
      <c r="N65" s="55">
        <f t="shared" si="17"/>
        <v>0</v>
      </c>
      <c r="O65" s="85" t="s">
        <v>245</v>
      </c>
      <c r="P65" s="86">
        <v>0</v>
      </c>
      <c r="Q65" s="69" t="s">
        <v>176</v>
      </c>
    </row>
    <row r="66" spans="1:17">
      <c r="A66" s="18"/>
      <c r="B66" s="615"/>
      <c r="C66" s="27" t="str">
        <f>C$52</f>
        <v>Membre #9</v>
      </c>
      <c r="D66" s="43">
        <f t="shared" si="18"/>
        <v>0</v>
      </c>
      <c r="E66" s="43">
        <f t="shared" si="19"/>
        <v>0</v>
      </c>
      <c r="F66" s="43">
        <f t="shared" si="15"/>
        <v>0</v>
      </c>
      <c r="G66" s="43">
        <f t="shared" si="15"/>
        <v>0</v>
      </c>
      <c r="H66" s="43">
        <f t="shared" si="15"/>
        <v>0</v>
      </c>
      <c r="I66" s="43">
        <f t="shared" si="15"/>
        <v>0</v>
      </c>
      <c r="J66" s="43">
        <f t="shared" si="22"/>
        <v>0</v>
      </c>
      <c r="K66" s="43">
        <f t="shared" si="21"/>
        <v>0</v>
      </c>
      <c r="L66" s="55">
        <f t="shared" si="16"/>
        <v>0</v>
      </c>
      <c r="M66" s="47">
        <v>0</v>
      </c>
      <c r="N66" s="55">
        <f t="shared" si="17"/>
        <v>0</v>
      </c>
      <c r="O66" s="85" t="s">
        <v>245</v>
      </c>
      <c r="P66" s="86">
        <v>0</v>
      </c>
      <c r="Q66" s="69" t="s">
        <v>176</v>
      </c>
    </row>
    <row r="67" spans="1:17">
      <c r="A67" s="18"/>
      <c r="B67" s="615"/>
      <c r="C67" s="27" t="str">
        <f>C$53</f>
        <v>Membre #10</v>
      </c>
      <c r="D67" s="43">
        <f>IF(D53*0.75&gt;45000,45000,D53*0.75)</f>
        <v>0</v>
      </c>
      <c r="E67" s="43">
        <f t="shared" si="19"/>
        <v>0</v>
      </c>
      <c r="F67" s="43">
        <f t="shared" si="15"/>
        <v>0</v>
      </c>
      <c r="G67" s="43">
        <f t="shared" si="15"/>
        <v>0</v>
      </c>
      <c r="H67" s="43">
        <f t="shared" si="15"/>
        <v>0</v>
      </c>
      <c r="I67" s="43">
        <f t="shared" si="15"/>
        <v>0</v>
      </c>
      <c r="J67" s="43">
        <f>IF((J53*0.75)&gt;(I53*0.1),(I53*0.1),J53*0.75)</f>
        <v>0</v>
      </c>
      <c r="K67" s="43">
        <f t="shared" si="21"/>
        <v>0</v>
      </c>
      <c r="L67" s="55">
        <f t="shared" si="16"/>
        <v>0</v>
      </c>
      <c r="M67" s="47">
        <v>0</v>
      </c>
      <c r="N67" s="55">
        <f t="shared" si="17"/>
        <v>0</v>
      </c>
      <c r="O67" s="85" t="s">
        <v>245</v>
      </c>
      <c r="P67" s="86">
        <v>0</v>
      </c>
      <c r="Q67" s="69" t="s">
        <v>176</v>
      </c>
    </row>
    <row r="68" spans="1:17">
      <c r="A68" s="18"/>
      <c r="B68" s="615"/>
      <c r="C68" s="36" t="s">
        <v>247</v>
      </c>
      <c r="D68" s="53">
        <f>SUM(D58:D67)</f>
        <v>0</v>
      </c>
      <c r="E68" s="53">
        <f t="shared" ref="E68" si="23">SUM(E58:E67)</f>
        <v>0</v>
      </c>
      <c r="F68" s="53">
        <f>IF(SUM(F58:F67)&gt;(M54*0.1),(M54*0.1),SUM(F58:F67))</f>
        <v>0</v>
      </c>
      <c r="G68" s="53">
        <f>IF(SUM(G58:G67)&gt;(M54*0.1),(N54*0.1),SUM(G58:G67))</f>
        <v>0</v>
      </c>
      <c r="H68" s="53">
        <f t="shared" ref="H68" si="24">SUM(H58:H67)</f>
        <v>0</v>
      </c>
      <c r="I68" s="53">
        <f>IF(SUM(I58:I67)&gt;25000,25000,SUM(I58:I67))</f>
        <v>0</v>
      </c>
      <c r="J68" s="53">
        <f>SUM(J58:J67)</f>
        <v>0</v>
      </c>
      <c r="K68" s="53">
        <f>IF(SUM(K58:K67)&gt;10000,10000,SUM(K58:K67))</f>
        <v>0</v>
      </c>
      <c r="L68" s="56">
        <f>SUM(D68:K68)</f>
        <v>0</v>
      </c>
      <c r="M68" s="56">
        <f>SUM(M58:M67)</f>
        <v>0</v>
      </c>
      <c r="N68" s="57">
        <f>SUM(N58:N67)</f>
        <v>0</v>
      </c>
      <c r="O68" s="85" t="s">
        <v>245</v>
      </c>
      <c r="P68" s="86">
        <v>0</v>
      </c>
      <c r="Q68" s="69" t="s">
        <v>176</v>
      </c>
    </row>
    <row r="69" spans="1:17">
      <c r="A69" s="18"/>
      <c r="B69" s="615"/>
      <c r="C69" s="27" t="s">
        <v>248</v>
      </c>
      <c r="D69" s="44">
        <v>0</v>
      </c>
      <c r="E69" s="44">
        <v>0</v>
      </c>
      <c r="F69" s="44">
        <v>0</v>
      </c>
      <c r="G69" s="44">
        <v>0</v>
      </c>
      <c r="H69" s="44">
        <v>0</v>
      </c>
      <c r="I69" s="44">
        <v>0</v>
      </c>
      <c r="J69" s="44">
        <v>0</v>
      </c>
      <c r="K69" s="44">
        <v>0</v>
      </c>
      <c r="L69" s="58">
        <f>SUM(D69:K69)</f>
        <v>0</v>
      </c>
      <c r="M69" s="49" t="s">
        <v>249</v>
      </c>
      <c r="N69" s="58"/>
      <c r="O69" s="85" t="s">
        <v>245</v>
      </c>
      <c r="P69" s="86">
        <v>0</v>
      </c>
      <c r="Q69" s="69" t="s">
        <v>176</v>
      </c>
    </row>
    <row r="70" spans="1:17" s="78" customFormat="1" ht="30" customHeight="1">
      <c r="A70" s="74"/>
      <c r="B70" s="615"/>
      <c r="C70" s="75" t="s">
        <v>250</v>
      </c>
      <c r="D70" s="76">
        <f t="shared" ref="D70:K70" si="25">D68-D69</f>
        <v>0</v>
      </c>
      <c r="E70" s="76">
        <f t="shared" si="25"/>
        <v>0</v>
      </c>
      <c r="F70" s="76">
        <f t="shared" si="25"/>
        <v>0</v>
      </c>
      <c r="G70" s="76">
        <f t="shared" si="25"/>
        <v>0</v>
      </c>
      <c r="H70" s="76">
        <f t="shared" si="25"/>
        <v>0</v>
      </c>
      <c r="I70" s="76">
        <f t="shared" si="25"/>
        <v>0</v>
      </c>
      <c r="J70" s="76">
        <f t="shared" si="25"/>
        <v>0</v>
      </c>
      <c r="K70" s="76">
        <f t="shared" si="25"/>
        <v>0</v>
      </c>
      <c r="L70" s="76">
        <f>SUM(L58:L67)-L69</f>
        <v>0</v>
      </c>
      <c r="M70" s="59" t="s">
        <v>236</v>
      </c>
      <c r="N70" s="76">
        <f>(L70+L69)+(N68+M68)</f>
        <v>0</v>
      </c>
      <c r="O70" s="83" t="s">
        <v>251</v>
      </c>
      <c r="P70" s="88">
        <f>SUM(P58:P69)</f>
        <v>0</v>
      </c>
      <c r="Q70" s="77"/>
    </row>
    <row r="71" spans="1:17" ht="50.1" customHeight="1">
      <c r="B71" s="38"/>
      <c r="C71" s="38"/>
      <c r="D71" s="38"/>
      <c r="E71" s="38"/>
      <c r="F71" s="38"/>
      <c r="G71" s="38"/>
      <c r="H71" s="38"/>
      <c r="I71" s="38"/>
      <c r="J71" s="38"/>
      <c r="K71" s="38"/>
      <c r="L71" s="38"/>
      <c r="M71" s="38"/>
      <c r="N71" s="38"/>
      <c r="O71" s="38"/>
    </row>
  </sheetData>
  <mergeCells count="39">
    <mergeCell ref="C24:C25"/>
    <mergeCell ref="L24:L25"/>
    <mergeCell ref="P24:P25"/>
    <mergeCell ref="Q24:Q25"/>
    <mergeCell ref="B2:E2"/>
    <mergeCell ref="C4:J4"/>
    <mergeCell ref="B8:Q8"/>
    <mergeCell ref="B9:B38"/>
    <mergeCell ref="C9:N9"/>
    <mergeCell ref="O9:Q9"/>
    <mergeCell ref="C10:C11"/>
    <mergeCell ref="L10:L11"/>
    <mergeCell ref="M10:M11"/>
    <mergeCell ref="O10:Q22"/>
    <mergeCell ref="N13:N16"/>
    <mergeCell ref="N19:N22"/>
    <mergeCell ref="C23:N23"/>
    <mergeCell ref="O23:Q23"/>
    <mergeCell ref="N56:N57"/>
    <mergeCell ref="O56:O57"/>
    <mergeCell ref="M24:M25"/>
    <mergeCell ref="N24:N25"/>
    <mergeCell ref="O24:O25"/>
    <mergeCell ref="P56:P57"/>
    <mergeCell ref="Q56:Q57"/>
    <mergeCell ref="B40:Q40"/>
    <mergeCell ref="B41:B70"/>
    <mergeCell ref="C41:N41"/>
    <mergeCell ref="O41:Q41"/>
    <mergeCell ref="C42:C43"/>
    <mergeCell ref="L42:L43"/>
    <mergeCell ref="M42:M43"/>
    <mergeCell ref="C56:C57"/>
    <mergeCell ref="L56:L57"/>
    <mergeCell ref="O42:Q54"/>
    <mergeCell ref="N45:N48"/>
    <mergeCell ref="N51:N54"/>
    <mergeCell ref="C55:N55"/>
    <mergeCell ref="O55:Q55"/>
  </mergeCells>
  <dataValidations count="1">
    <dataValidation type="list" allowBlank="1" showInputMessage="1" showErrorMessage="1" sqref="Q26:Q37 Q58:Q69" xr:uid="{11F9CED9-16A4-4045-ABE3-5AA0D33C3855}">
      <formula1>$S$26:$S$27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6F4C6-6855-5945-9976-7A153DBBD8AC}">
  <dimension ref="A1:BR103"/>
  <sheetViews>
    <sheetView topLeftCell="A16" zoomScale="85" zoomScaleNormal="85" workbookViewId="0">
      <selection activeCell="L21" sqref="L21"/>
    </sheetView>
  </sheetViews>
  <sheetFormatPr defaultColWidth="11" defaultRowHeight="15.95"/>
  <cols>
    <col min="1" max="1" width="0.125" customWidth="1"/>
    <col min="2" max="2" width="7.625" customWidth="1"/>
    <col min="3" max="3" width="75.875" customWidth="1"/>
    <col min="4" max="4" width="21.875" customWidth="1"/>
    <col min="5" max="5" width="55" customWidth="1"/>
    <col min="6" max="6" width="25.375" customWidth="1"/>
    <col min="7" max="7" width="35" customWidth="1"/>
    <col min="8" max="8" width="18.375" customWidth="1"/>
    <col min="9" max="9" width="40.125" customWidth="1"/>
    <col min="10" max="10" width="2.375" customWidth="1"/>
    <col min="11" max="11" width="71.125" customWidth="1"/>
    <col min="12" max="12" width="15" customWidth="1"/>
    <col min="13" max="13" width="18" customWidth="1"/>
    <col min="14" max="14" width="4.125" customWidth="1"/>
  </cols>
  <sheetData>
    <row r="1" spans="1:70">
      <c r="A1" s="234" t="s">
        <v>35</v>
      </c>
      <c r="B1" s="234" t="s">
        <v>35</v>
      </c>
      <c r="C1" s="234" t="s">
        <v>35</v>
      </c>
      <c r="D1" s="234" t="s">
        <v>35</v>
      </c>
      <c r="E1" s="234" t="s">
        <v>35</v>
      </c>
      <c r="F1" s="234" t="s">
        <v>35</v>
      </c>
      <c r="G1" s="234" t="s">
        <v>35</v>
      </c>
      <c r="H1" s="234" t="s">
        <v>35</v>
      </c>
      <c r="I1" s="234" t="s">
        <v>35</v>
      </c>
      <c r="J1" s="234" t="s">
        <v>35</v>
      </c>
      <c r="K1" s="234" t="s">
        <v>35</v>
      </c>
      <c r="L1" s="234" t="s">
        <v>35</v>
      </c>
      <c r="M1" s="234" t="s">
        <v>35</v>
      </c>
      <c r="N1" s="234" t="s">
        <v>35</v>
      </c>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row>
    <row r="2" spans="1:70">
      <c r="A2" s="234"/>
      <c r="B2" s="235"/>
      <c r="C2" s="235"/>
      <c r="D2" s="235"/>
      <c r="E2" s="235"/>
      <c r="F2" s="235"/>
      <c r="G2" s="235"/>
      <c r="H2" s="235"/>
      <c r="I2" s="235"/>
      <c r="J2" s="235"/>
      <c r="K2" s="235"/>
      <c r="L2" s="235"/>
      <c r="M2" s="235"/>
      <c r="N2" s="234"/>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row>
    <row r="3" spans="1:70" ht="101.1" customHeight="1">
      <c r="A3" s="234" t="s">
        <v>35</v>
      </c>
      <c r="B3" s="235"/>
      <c r="C3" s="236"/>
      <c r="D3" s="437" t="s">
        <v>36</v>
      </c>
      <c r="E3" s="443"/>
      <c r="F3" s="443"/>
      <c r="G3" s="443"/>
      <c r="H3" s="443"/>
      <c r="I3" s="443"/>
      <c r="J3" s="236"/>
      <c r="K3" s="236"/>
      <c r="L3" s="235"/>
      <c r="M3" s="235"/>
      <c r="N3" s="234" t="s">
        <v>35</v>
      </c>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C3" s="235"/>
      <c r="BD3" s="235"/>
      <c r="BE3" s="235"/>
      <c r="BF3" s="235"/>
      <c r="BG3" s="235"/>
      <c r="BH3" s="235"/>
      <c r="BI3" s="235"/>
      <c r="BJ3" s="235"/>
      <c r="BK3" s="235"/>
      <c r="BL3" s="235"/>
      <c r="BM3" s="235"/>
      <c r="BN3" s="235"/>
      <c r="BO3" s="235"/>
      <c r="BP3" s="235"/>
      <c r="BQ3" s="235"/>
      <c r="BR3" s="235"/>
    </row>
    <row r="4" spans="1:70" ht="18.95">
      <c r="A4" s="234" t="s">
        <v>35</v>
      </c>
      <c r="B4" s="237"/>
      <c r="C4" s="238" t="s">
        <v>37</v>
      </c>
      <c r="D4" s="236"/>
      <c r="E4" s="239" t="s">
        <v>38</v>
      </c>
      <c r="F4" s="236"/>
      <c r="G4" s="240" t="s">
        <v>39</v>
      </c>
      <c r="H4" s="236"/>
      <c r="I4" s="240" t="s">
        <v>40</v>
      </c>
      <c r="J4" s="241"/>
      <c r="K4" s="240" t="s">
        <v>41</v>
      </c>
      <c r="L4" s="235"/>
      <c r="M4" s="235"/>
      <c r="N4" s="234" t="s">
        <v>35</v>
      </c>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c r="BC4" s="235"/>
      <c r="BD4" s="235"/>
      <c r="BE4" s="235"/>
      <c r="BF4" s="235"/>
      <c r="BG4" s="235"/>
      <c r="BH4" s="235"/>
      <c r="BI4" s="235"/>
      <c r="BJ4" s="235"/>
      <c r="BK4" s="235"/>
      <c r="BL4" s="235"/>
      <c r="BM4" s="235"/>
      <c r="BN4" s="235"/>
      <c r="BO4" s="235"/>
      <c r="BP4" s="235"/>
      <c r="BQ4" s="235"/>
      <c r="BR4" s="235"/>
    </row>
    <row r="5" spans="1:70" ht="65.099999999999994" customHeight="1">
      <c r="A5" s="234" t="s">
        <v>35</v>
      </c>
      <c r="B5" s="237"/>
      <c r="C5" s="242" t="str">
        <f>IF('Présentation de la cohorte'!H7="Saisir le nom  (organisation) du membre 1","Instruction : Veuillez saisir le nom du membre dans la section Présentation de la cohorte",'Présentation de la cohorte'!H7)</f>
        <v>Instruction : Veuillez saisir le nom du membre dans la section Présentation de la cohorte</v>
      </c>
      <c r="D5" s="243"/>
      <c r="E5" s="244" t="str">
        <f>IF('Présentation de la cohorte'!D10="Sélectionner le nombre de membres","Instruction : Veuillez saisir le nombre de membres de la cohorte dans la section Présentation de la cohorte ",'Présentation de la cohorte'!D10)</f>
        <v xml:space="preserve">Instruction : Veuillez saisir le nombre de membres de la cohorte dans la section Présentation de la cohorte </v>
      </c>
      <c r="F5" s="243"/>
      <c r="G5" s="245">
        <f>D30</f>
        <v>0</v>
      </c>
      <c r="H5" s="243"/>
      <c r="I5" s="245" t="e">
        <f>F30</f>
        <v>#VALUE!</v>
      </c>
      <c r="J5" s="243"/>
      <c r="K5" s="246">
        <v>0.8</v>
      </c>
      <c r="L5" s="235"/>
      <c r="M5" s="235"/>
      <c r="N5" s="234" t="s">
        <v>35</v>
      </c>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row>
    <row r="6" spans="1:70" ht="17.100000000000001" customHeight="1">
      <c r="A6" s="234"/>
      <c r="B6" s="237"/>
      <c r="C6" s="247"/>
      <c r="D6" s="235"/>
      <c r="E6" s="247"/>
      <c r="F6" s="235"/>
      <c r="G6" s="248"/>
      <c r="H6" s="235"/>
      <c r="I6" s="248"/>
      <c r="J6" s="235"/>
      <c r="K6" s="249"/>
      <c r="L6" s="235"/>
      <c r="M6" s="235"/>
      <c r="N6" s="234"/>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5"/>
      <c r="AZ6" s="235"/>
      <c r="BA6" s="235"/>
      <c r="BB6" s="235"/>
      <c r="BC6" s="235"/>
      <c r="BD6" s="235"/>
      <c r="BE6" s="235"/>
      <c r="BF6" s="235"/>
      <c r="BG6" s="235"/>
      <c r="BH6" s="235"/>
      <c r="BI6" s="235"/>
      <c r="BJ6" s="235"/>
      <c r="BK6" s="235"/>
      <c r="BL6" s="235"/>
      <c r="BM6" s="235"/>
      <c r="BN6" s="235"/>
      <c r="BO6" s="235"/>
      <c r="BP6" s="235"/>
      <c r="BQ6" s="235"/>
      <c r="BR6" s="235"/>
    </row>
    <row r="7" spans="1:70" ht="8.1" customHeight="1">
      <c r="A7" s="250" t="s">
        <v>35</v>
      </c>
      <c r="B7" s="251"/>
      <c r="C7" s="251"/>
      <c r="D7" s="251"/>
      <c r="E7" s="251"/>
      <c r="F7" s="251"/>
      <c r="G7" s="251"/>
      <c r="H7" s="251"/>
      <c r="I7" s="251"/>
      <c r="J7" s="251"/>
      <c r="K7" s="251"/>
      <c r="L7" s="251"/>
      <c r="M7" s="251"/>
      <c r="N7" s="250" t="s">
        <v>35</v>
      </c>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c r="AY7" s="235"/>
      <c r="AZ7" s="235"/>
      <c r="BA7" s="235"/>
      <c r="BB7" s="235"/>
      <c r="BC7" s="235"/>
      <c r="BD7" s="235"/>
      <c r="BE7" s="235"/>
      <c r="BF7" s="235"/>
      <c r="BG7" s="235"/>
      <c r="BH7" s="235"/>
      <c r="BI7" s="235"/>
      <c r="BJ7" s="235"/>
      <c r="BK7" s="235"/>
      <c r="BL7" s="235"/>
      <c r="BM7" s="235"/>
      <c r="BN7" s="235"/>
      <c r="BO7" s="235"/>
      <c r="BP7" s="235"/>
      <c r="BQ7" s="235"/>
      <c r="BR7" s="235"/>
    </row>
    <row r="8" spans="1:70" ht="12.95" customHeight="1">
      <c r="A8" s="250" t="s">
        <v>35</v>
      </c>
      <c r="B8" s="251"/>
      <c r="C8" s="251"/>
      <c r="D8" s="251"/>
      <c r="E8" s="251"/>
      <c r="F8" s="251"/>
      <c r="G8" s="251"/>
      <c r="H8" s="251"/>
      <c r="I8" s="251"/>
      <c r="J8" s="251"/>
      <c r="K8" s="251"/>
      <c r="L8" s="251"/>
      <c r="M8" s="251"/>
      <c r="N8" s="250" t="s">
        <v>35</v>
      </c>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row>
    <row r="9" spans="1:70" ht="32.1" customHeight="1">
      <c r="A9" s="250" t="s">
        <v>35</v>
      </c>
      <c r="B9" s="446" t="s">
        <v>42</v>
      </c>
      <c r="C9" s="446"/>
      <c r="D9" s="446"/>
      <c r="E9" s="446"/>
      <c r="F9" s="446"/>
      <c r="G9" s="446"/>
      <c r="H9" s="446"/>
      <c r="I9" s="446"/>
      <c r="J9" s="252" t="s">
        <v>35</v>
      </c>
      <c r="K9" s="444" t="s">
        <v>43</v>
      </c>
      <c r="L9" s="444"/>
      <c r="M9" s="444"/>
      <c r="N9" s="250" t="s">
        <v>35</v>
      </c>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5"/>
      <c r="AT9" s="235"/>
      <c r="AU9" s="235"/>
      <c r="AV9" s="235"/>
      <c r="AW9" s="235"/>
      <c r="AX9" s="235"/>
      <c r="AY9" s="235"/>
      <c r="AZ9" s="235"/>
      <c r="BA9" s="235"/>
      <c r="BB9" s="235"/>
      <c r="BC9" s="235"/>
      <c r="BD9" s="235"/>
      <c r="BE9" s="235"/>
      <c r="BF9" s="235"/>
      <c r="BG9" s="235"/>
      <c r="BH9" s="235"/>
      <c r="BI9" s="235"/>
      <c r="BJ9" s="235"/>
      <c r="BK9" s="235"/>
      <c r="BL9" s="235"/>
      <c r="BM9" s="235"/>
      <c r="BN9" s="235"/>
      <c r="BO9" s="235"/>
      <c r="BP9" s="235"/>
      <c r="BQ9" s="235"/>
      <c r="BR9" s="235"/>
    </row>
    <row r="10" spans="1:70" ht="33.950000000000003" customHeight="1">
      <c r="A10" s="250" t="s">
        <v>35</v>
      </c>
      <c r="B10" s="447" t="s">
        <v>44</v>
      </c>
      <c r="C10" s="448" t="s">
        <v>45</v>
      </c>
      <c r="D10" s="448"/>
      <c r="E10" s="448"/>
      <c r="F10" s="448"/>
      <c r="G10" s="448"/>
      <c r="H10" s="448"/>
      <c r="I10" s="448"/>
      <c r="J10" s="253" t="s">
        <v>35</v>
      </c>
      <c r="K10" s="445" t="s">
        <v>46</v>
      </c>
      <c r="L10" s="445"/>
      <c r="M10" s="445"/>
      <c r="N10" s="250" t="s">
        <v>35</v>
      </c>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c r="BQ10" s="235"/>
      <c r="BR10" s="235"/>
    </row>
    <row r="11" spans="1:70" ht="39.950000000000003" customHeight="1">
      <c r="A11" s="250" t="s">
        <v>35</v>
      </c>
      <c r="B11" s="447"/>
      <c r="C11" s="449" t="s">
        <v>47</v>
      </c>
      <c r="D11" s="440" t="s">
        <v>48</v>
      </c>
      <c r="E11" s="440" t="s">
        <v>49</v>
      </c>
      <c r="F11" s="440" t="s">
        <v>50</v>
      </c>
      <c r="G11" s="440" t="s">
        <v>51</v>
      </c>
      <c r="H11" s="440" t="s">
        <v>52</v>
      </c>
      <c r="I11" s="440" t="s">
        <v>53</v>
      </c>
      <c r="J11" s="254" t="s">
        <v>35</v>
      </c>
      <c r="K11" s="450" t="s">
        <v>54</v>
      </c>
      <c r="L11" s="450" t="s">
        <v>55</v>
      </c>
      <c r="M11" s="450" t="s">
        <v>56</v>
      </c>
      <c r="N11" s="250" t="s">
        <v>35</v>
      </c>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35"/>
    </row>
    <row r="12" spans="1:70" ht="24.95" customHeight="1">
      <c r="A12" s="250" t="s">
        <v>35</v>
      </c>
      <c r="B12" s="447"/>
      <c r="C12" s="449"/>
      <c r="D12" s="440"/>
      <c r="E12" s="440"/>
      <c r="F12" s="440"/>
      <c r="G12" s="440"/>
      <c r="H12" s="440"/>
      <c r="I12" s="440"/>
      <c r="J12" s="254" t="s">
        <v>35</v>
      </c>
      <c r="K12" s="450"/>
      <c r="L12" s="450"/>
      <c r="M12" s="450"/>
      <c r="N12" s="250" t="s">
        <v>35</v>
      </c>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row>
    <row r="13" spans="1:70" ht="20.100000000000001" customHeight="1">
      <c r="A13" s="250"/>
      <c r="B13" s="447"/>
      <c r="C13" s="449"/>
      <c r="D13" s="440"/>
      <c r="E13" s="440"/>
      <c r="F13" s="440"/>
      <c r="G13" s="440"/>
      <c r="H13" s="440"/>
      <c r="I13" s="440"/>
      <c r="J13" s="254"/>
      <c r="K13" s="450"/>
      <c r="L13" s="450"/>
      <c r="M13" s="450"/>
      <c r="N13" s="250"/>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row>
    <row r="14" spans="1:70" ht="35.1" customHeight="1">
      <c r="A14" s="250" t="s">
        <v>35</v>
      </c>
      <c r="B14" s="447"/>
      <c r="C14" s="255" t="s">
        <v>57</v>
      </c>
      <c r="D14" s="256">
        <f>SUM(D15:D20)</f>
        <v>0</v>
      </c>
      <c r="E14" s="257" t="e">
        <f>SUM(E15:E20)</f>
        <v>#VALUE!</v>
      </c>
      <c r="F14" s="258" t="e">
        <f>MIN(40000,($K$5*E14))</f>
        <v>#VALUE!</v>
      </c>
      <c r="G14" s="259" t="e">
        <f>F14/D28</f>
        <v>#VALUE!</v>
      </c>
      <c r="H14" s="256">
        <f>SUM(H15:H20)</f>
        <v>0</v>
      </c>
      <c r="I14" s="260" t="e">
        <f>F14/1.14975</f>
        <v>#VALUE!</v>
      </c>
      <c r="J14" s="250" t="s">
        <v>35</v>
      </c>
      <c r="K14" s="261" t="s">
        <v>58</v>
      </c>
      <c r="L14" s="262" t="e">
        <f>SUM((L15:L17))</f>
        <v>#VALUE!</v>
      </c>
      <c r="M14" s="263" t="e">
        <f>L14/D30</f>
        <v>#VALUE!</v>
      </c>
      <c r="N14" s="250" t="s">
        <v>35</v>
      </c>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row>
    <row r="15" spans="1:70" ht="57.95" customHeight="1">
      <c r="A15" s="250" t="s">
        <v>35</v>
      </c>
      <c r="B15" s="447"/>
      <c r="C15" s="264" t="s">
        <v>59</v>
      </c>
      <c r="D15" s="433">
        <v>0</v>
      </c>
      <c r="E15" s="265">
        <f>D15</f>
        <v>0</v>
      </c>
      <c r="F15" s="266">
        <f t="shared" ref="F15:F20" si="0">E15*$K$5</f>
        <v>0</v>
      </c>
      <c r="G15" s="267" t="e">
        <f t="shared" ref="G15:G20" si="1">F15/$D$28</f>
        <v>#DIV/0!</v>
      </c>
      <c r="H15" s="265">
        <f t="shared" ref="H15:H20" si="2">D15/1.14975</f>
        <v>0</v>
      </c>
      <c r="I15" s="265">
        <f>F15/1.14975</f>
        <v>0</v>
      </c>
      <c r="J15" s="250" t="s">
        <v>35</v>
      </c>
      <c r="K15" s="268" t="s">
        <v>60</v>
      </c>
      <c r="L15" s="269" t="e">
        <f>F30</f>
        <v>#VALUE!</v>
      </c>
      <c r="M15" s="263" t="e">
        <f t="shared" ref="M15:M21" si="3">L15/$D$30</f>
        <v>#VALUE!</v>
      </c>
      <c r="N15" s="250" t="s">
        <v>35</v>
      </c>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235"/>
      <c r="BC15" s="235"/>
      <c r="BD15" s="235"/>
      <c r="BE15" s="235"/>
      <c r="BF15" s="235"/>
      <c r="BG15" s="235"/>
      <c r="BH15" s="235"/>
      <c r="BI15" s="235"/>
      <c r="BJ15" s="235"/>
      <c r="BK15" s="235"/>
      <c r="BL15" s="235"/>
      <c r="BM15" s="235"/>
      <c r="BN15" s="235"/>
      <c r="BO15" s="235"/>
      <c r="BP15" s="235"/>
      <c r="BQ15" s="235"/>
      <c r="BR15" s="235"/>
    </row>
    <row r="16" spans="1:70" ht="81" customHeight="1">
      <c r="A16" s="250" t="s">
        <v>35</v>
      </c>
      <c r="B16" s="447"/>
      <c r="C16" s="270" t="s">
        <v>61</v>
      </c>
      <c r="D16" s="433">
        <v>0</v>
      </c>
      <c r="E16" s="265">
        <f>MAX(0,MIN(D16,(25000-E23),(0.3*$D$28-E23)))</f>
        <v>0</v>
      </c>
      <c r="F16" s="266">
        <f t="shared" si="0"/>
        <v>0</v>
      </c>
      <c r="G16" s="267" t="e">
        <f t="shared" si="1"/>
        <v>#DIV/0!</v>
      </c>
      <c r="H16" s="265">
        <f t="shared" si="2"/>
        <v>0</v>
      </c>
      <c r="I16" s="265">
        <f t="shared" ref="I16:I20" si="4">F16/1.14975</f>
        <v>0</v>
      </c>
      <c r="J16" s="250" t="s">
        <v>35</v>
      </c>
      <c r="K16" s="271" t="s">
        <v>62</v>
      </c>
      <c r="L16" s="215">
        <v>0</v>
      </c>
      <c r="M16" s="272" t="e">
        <f t="shared" si="3"/>
        <v>#DIV/0!</v>
      </c>
      <c r="N16" s="250" t="s">
        <v>35</v>
      </c>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35"/>
    </row>
    <row r="17" spans="1:70" ht="69" customHeight="1">
      <c r="A17" s="250" t="s">
        <v>35</v>
      </c>
      <c r="B17" s="447"/>
      <c r="C17" s="273" t="s">
        <v>63</v>
      </c>
      <c r="D17" s="433">
        <v>0</v>
      </c>
      <c r="E17" s="265">
        <f>MAX(0,MIN(D17,(15000-E24),(0.2*$D$28-E24)))</f>
        <v>0</v>
      </c>
      <c r="F17" s="266">
        <f t="shared" si="0"/>
        <v>0</v>
      </c>
      <c r="G17" s="267" t="e">
        <f t="shared" si="1"/>
        <v>#DIV/0!</v>
      </c>
      <c r="H17" s="265">
        <f t="shared" si="2"/>
        <v>0</v>
      </c>
      <c r="I17" s="265">
        <f t="shared" si="4"/>
        <v>0</v>
      </c>
      <c r="J17" s="250" t="s">
        <v>35</v>
      </c>
      <c r="K17" s="271" t="s">
        <v>62</v>
      </c>
      <c r="L17" s="215">
        <v>0</v>
      </c>
      <c r="M17" s="272" t="e">
        <f t="shared" si="3"/>
        <v>#DIV/0!</v>
      </c>
      <c r="N17" s="250" t="s">
        <v>35</v>
      </c>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c r="AO17" s="235"/>
      <c r="AP17" s="235"/>
      <c r="AQ17" s="235"/>
      <c r="AR17" s="235"/>
      <c r="AS17" s="235"/>
      <c r="AT17" s="235"/>
      <c r="AU17" s="235"/>
      <c r="AV17" s="235"/>
      <c r="AW17" s="235"/>
      <c r="AX17" s="235"/>
      <c r="AY17" s="235"/>
      <c r="AZ17" s="235"/>
      <c r="BA17" s="235"/>
      <c r="BB17" s="235"/>
      <c r="BC17" s="235"/>
      <c r="BD17" s="235"/>
      <c r="BE17" s="235"/>
      <c r="BF17" s="235"/>
      <c r="BG17" s="235"/>
      <c r="BH17" s="235"/>
      <c r="BI17" s="235"/>
      <c r="BJ17" s="235"/>
      <c r="BK17" s="235"/>
      <c r="BL17" s="235"/>
      <c r="BM17" s="235"/>
      <c r="BN17" s="235"/>
      <c r="BO17" s="235"/>
      <c r="BP17" s="235"/>
      <c r="BQ17" s="235"/>
      <c r="BR17" s="235"/>
    </row>
    <row r="18" spans="1:70" ht="54" customHeight="1">
      <c r="A18" s="250"/>
      <c r="B18" s="447"/>
      <c r="C18" s="273" t="s">
        <v>64</v>
      </c>
      <c r="D18" s="433">
        <v>0</v>
      </c>
      <c r="E18" s="265">
        <f>MAX(0,MIN(D18,(15000-E25),((0.2*$D$28)-E25)))</f>
        <v>0</v>
      </c>
      <c r="F18" s="266">
        <f t="shared" si="0"/>
        <v>0</v>
      </c>
      <c r="G18" s="267" t="e">
        <f t="shared" si="1"/>
        <v>#DIV/0!</v>
      </c>
      <c r="H18" s="265">
        <f t="shared" si="2"/>
        <v>0</v>
      </c>
      <c r="I18" s="265">
        <f t="shared" si="4"/>
        <v>0</v>
      </c>
      <c r="J18" s="250"/>
      <c r="K18" s="274" t="s">
        <v>65</v>
      </c>
      <c r="L18" s="275">
        <f>SUM(L19:L21)</f>
        <v>0</v>
      </c>
      <c r="M18" s="276" t="e">
        <f t="shared" si="3"/>
        <v>#DIV/0!</v>
      </c>
      <c r="N18" s="250"/>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row>
    <row r="19" spans="1:70" ht="54" customHeight="1">
      <c r="A19" s="250"/>
      <c r="B19" s="447"/>
      <c r="C19" s="273" t="s">
        <v>66</v>
      </c>
      <c r="D19" s="433">
        <v>0</v>
      </c>
      <c r="E19" s="265">
        <f>MAX(0,MIN(D19,(7500-E26),((0.1*$D$28)-E26)))</f>
        <v>0</v>
      </c>
      <c r="F19" s="266">
        <f t="shared" si="0"/>
        <v>0</v>
      </c>
      <c r="G19" s="267" t="e">
        <f t="shared" si="1"/>
        <v>#DIV/0!</v>
      </c>
      <c r="H19" s="265">
        <f t="shared" si="2"/>
        <v>0</v>
      </c>
      <c r="I19" s="265">
        <f t="shared" ref="I19" si="5">F19/1.14975</f>
        <v>0</v>
      </c>
      <c r="J19" s="250"/>
      <c r="K19" s="277" t="s">
        <v>67</v>
      </c>
      <c r="L19" s="215">
        <v>0</v>
      </c>
      <c r="M19" s="272" t="e">
        <f t="shared" si="3"/>
        <v>#DIV/0!</v>
      </c>
      <c r="N19" s="250"/>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row>
    <row r="20" spans="1:70" ht="81" customHeight="1">
      <c r="A20" s="250"/>
      <c r="B20" s="447"/>
      <c r="C20" s="273" t="s">
        <v>68</v>
      </c>
      <c r="D20" s="433">
        <v>0</v>
      </c>
      <c r="E20" s="265" t="e">
        <f>IF(ISBLANK(D20),0,MIN(D20,(6250/E5)-E27))</f>
        <v>#VALUE!</v>
      </c>
      <c r="F20" s="266" t="e">
        <f t="shared" si="0"/>
        <v>#VALUE!</v>
      </c>
      <c r="G20" s="267" t="e">
        <f t="shared" si="1"/>
        <v>#VALUE!</v>
      </c>
      <c r="H20" s="265">
        <f t="shared" si="2"/>
        <v>0</v>
      </c>
      <c r="I20" s="265" t="e">
        <f t="shared" si="4"/>
        <v>#VALUE!</v>
      </c>
      <c r="J20" s="250"/>
      <c r="K20" s="271" t="s">
        <v>69</v>
      </c>
      <c r="L20" s="215">
        <v>0</v>
      </c>
      <c r="M20" s="272" t="e">
        <f t="shared" si="3"/>
        <v>#DIV/0!</v>
      </c>
      <c r="N20" s="250"/>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35"/>
    </row>
    <row r="21" spans="1:70" ht="69" customHeight="1">
      <c r="A21" s="250" t="s">
        <v>35</v>
      </c>
      <c r="B21" s="447"/>
      <c r="C21" s="255" t="s">
        <v>70</v>
      </c>
      <c r="D21" s="278">
        <f>SUM(D22:D27)</f>
        <v>0</v>
      </c>
      <c r="E21" s="278" t="e">
        <f>SUM(E22:E27)</f>
        <v>#VALUE!</v>
      </c>
      <c r="F21" s="279" t="e">
        <f>MIN((E21*$K$5),(75000-F14))</f>
        <v>#VALUE!</v>
      </c>
      <c r="G21" s="280" t="e">
        <f t="shared" ref="G21:G25" si="6">F21/$D$28</f>
        <v>#VALUE!</v>
      </c>
      <c r="H21" s="281">
        <f>SUM(H22:H27)</f>
        <v>0</v>
      </c>
      <c r="I21" s="278" t="e">
        <f t="shared" ref="I21:I27" si="7">F21/1.14975</f>
        <v>#VALUE!</v>
      </c>
      <c r="J21" s="250" t="s">
        <v>35</v>
      </c>
      <c r="K21" s="271" t="s">
        <v>69</v>
      </c>
      <c r="L21" s="215">
        <v>0</v>
      </c>
      <c r="M21" s="272" t="e">
        <f t="shared" si="3"/>
        <v>#DIV/0!</v>
      </c>
      <c r="N21" s="250" t="s">
        <v>35</v>
      </c>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c r="AZ21" s="235"/>
      <c r="BA21" s="235"/>
      <c r="BB21" s="235"/>
      <c r="BC21" s="235"/>
      <c r="BD21" s="235"/>
      <c r="BE21" s="235"/>
      <c r="BF21" s="235"/>
      <c r="BG21" s="235"/>
      <c r="BH21" s="235"/>
      <c r="BI21" s="235"/>
      <c r="BJ21" s="235"/>
      <c r="BK21" s="235"/>
      <c r="BL21" s="235"/>
      <c r="BM21" s="235"/>
      <c r="BN21" s="235"/>
      <c r="BO21" s="235"/>
      <c r="BP21" s="235"/>
      <c r="BQ21" s="235"/>
      <c r="BR21" s="235"/>
    </row>
    <row r="22" spans="1:70" ht="32.1" customHeight="1">
      <c r="A22" s="250" t="s">
        <v>35</v>
      </c>
      <c r="B22" s="447"/>
      <c r="C22" s="264" t="s">
        <v>59</v>
      </c>
      <c r="D22" s="433">
        <v>0</v>
      </c>
      <c r="E22" s="265">
        <f>D22</f>
        <v>0</v>
      </c>
      <c r="F22" s="266">
        <f t="shared" ref="F22:F27" si="8">E22*$K$5</f>
        <v>0</v>
      </c>
      <c r="G22" s="282" t="e">
        <f>F22/$D$28</f>
        <v>#DIV/0!</v>
      </c>
      <c r="H22" s="265">
        <f t="shared" ref="H22:H27" si="9">D22/1.14975</f>
        <v>0</v>
      </c>
      <c r="I22" s="265">
        <f t="shared" si="7"/>
        <v>0</v>
      </c>
      <c r="J22" s="250" t="s">
        <v>35</v>
      </c>
      <c r="K22" s="283"/>
      <c r="L22" s="283"/>
      <c r="M22" s="283"/>
      <c r="N22" s="250" t="s">
        <v>35</v>
      </c>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35"/>
    </row>
    <row r="23" spans="1:70" ht="44.1" customHeight="1">
      <c r="A23" s="250"/>
      <c r="B23" s="447"/>
      <c r="C23" s="270" t="s">
        <v>61</v>
      </c>
      <c r="D23" s="433">
        <v>0</v>
      </c>
      <c r="E23" s="265">
        <f>MAX(0,MIN(D23,(25000),(0.3*$D$28)))</f>
        <v>0</v>
      </c>
      <c r="F23" s="266">
        <f t="shared" si="8"/>
        <v>0</v>
      </c>
      <c r="G23" s="282" t="e">
        <f>F23/$D$28</f>
        <v>#DIV/0!</v>
      </c>
      <c r="H23" s="265">
        <f t="shared" si="9"/>
        <v>0</v>
      </c>
      <c r="I23" s="265">
        <f t="shared" si="7"/>
        <v>0</v>
      </c>
      <c r="J23" s="250"/>
      <c r="K23" s="283"/>
      <c r="L23" s="283"/>
      <c r="M23" s="283"/>
      <c r="N23" s="250"/>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row>
    <row r="24" spans="1:70" ht="41.1" customHeight="1">
      <c r="A24" s="250" t="s">
        <v>35</v>
      </c>
      <c r="B24" s="447"/>
      <c r="C24" s="273" t="s">
        <v>63</v>
      </c>
      <c r="D24" s="433">
        <v>0</v>
      </c>
      <c r="E24" s="265">
        <f>MAX(0,MIN(D24,(15000),(0.2*$D$28)))</f>
        <v>0</v>
      </c>
      <c r="F24" s="266">
        <f t="shared" si="8"/>
        <v>0</v>
      </c>
      <c r="G24" s="282" t="e">
        <f>F24/$D$28</f>
        <v>#DIV/0!</v>
      </c>
      <c r="H24" s="265">
        <f t="shared" si="9"/>
        <v>0</v>
      </c>
      <c r="I24" s="265">
        <f t="shared" si="7"/>
        <v>0</v>
      </c>
      <c r="J24" s="250" t="s">
        <v>35</v>
      </c>
      <c r="K24" s="283"/>
      <c r="L24" s="283"/>
      <c r="M24" s="283"/>
      <c r="N24" s="250" t="s">
        <v>35</v>
      </c>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5"/>
      <c r="BR24" s="235"/>
    </row>
    <row r="25" spans="1:70" ht="39.950000000000003" customHeight="1">
      <c r="A25" s="250" t="s">
        <v>35</v>
      </c>
      <c r="B25" s="447"/>
      <c r="C25" s="273" t="s">
        <v>64</v>
      </c>
      <c r="D25" s="433">
        <v>0</v>
      </c>
      <c r="E25" s="265">
        <f>MAX(0,MIN(D25,(15000),(0.2*$D$28)))</f>
        <v>0</v>
      </c>
      <c r="F25" s="266">
        <f t="shared" si="8"/>
        <v>0</v>
      </c>
      <c r="G25" s="282" t="e">
        <f t="shared" si="6"/>
        <v>#DIV/0!</v>
      </c>
      <c r="H25" s="265">
        <f t="shared" si="9"/>
        <v>0</v>
      </c>
      <c r="I25" s="265">
        <f t="shared" si="7"/>
        <v>0</v>
      </c>
      <c r="J25" s="250" t="s">
        <v>35</v>
      </c>
      <c r="K25" s="283"/>
      <c r="L25" s="283"/>
      <c r="M25" s="283"/>
      <c r="N25" s="250" t="s">
        <v>35</v>
      </c>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5"/>
    </row>
    <row r="26" spans="1:70" ht="51" customHeight="1">
      <c r="A26" s="250" t="s">
        <v>35</v>
      </c>
      <c r="B26" s="447"/>
      <c r="C26" s="273" t="s">
        <v>66</v>
      </c>
      <c r="D26" s="433">
        <v>0</v>
      </c>
      <c r="E26" s="265">
        <f>MAX(0,MIN(D26,(7500),(0.1*$D$28)))</f>
        <v>0</v>
      </c>
      <c r="F26" s="266">
        <f t="shared" si="8"/>
        <v>0</v>
      </c>
      <c r="G26" s="282" t="e">
        <f>F26/$D$28</f>
        <v>#DIV/0!</v>
      </c>
      <c r="H26" s="265">
        <f t="shared" si="9"/>
        <v>0</v>
      </c>
      <c r="I26" s="265">
        <f t="shared" si="7"/>
        <v>0</v>
      </c>
      <c r="J26" s="250" t="s">
        <v>35</v>
      </c>
      <c r="K26" s="283"/>
      <c r="L26" s="283"/>
      <c r="M26" s="283"/>
      <c r="N26" s="250" t="s">
        <v>35</v>
      </c>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row>
    <row r="27" spans="1:70" ht="30">
      <c r="A27" s="250"/>
      <c r="B27" s="447"/>
      <c r="C27" s="273" t="s">
        <v>68</v>
      </c>
      <c r="D27" s="433">
        <v>0</v>
      </c>
      <c r="E27" s="265" t="e">
        <f>IF(ISBLANK(D27),0,MIN(D27,(6250/E5)))</f>
        <v>#VALUE!</v>
      </c>
      <c r="F27" s="266" t="e">
        <f t="shared" si="8"/>
        <v>#VALUE!</v>
      </c>
      <c r="G27" s="267" t="e">
        <f>F27/$D$28</f>
        <v>#VALUE!</v>
      </c>
      <c r="H27" s="265">
        <f t="shared" si="9"/>
        <v>0</v>
      </c>
      <c r="I27" s="265" t="e">
        <f t="shared" si="7"/>
        <v>#VALUE!</v>
      </c>
      <c r="J27" s="250"/>
      <c r="K27" s="283"/>
      <c r="L27" s="283"/>
      <c r="M27" s="283"/>
      <c r="N27" s="250"/>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235"/>
      <c r="BI27" s="235"/>
      <c r="BJ27" s="235"/>
      <c r="BK27" s="235"/>
      <c r="BL27" s="235"/>
      <c r="BM27" s="235"/>
      <c r="BN27" s="235"/>
      <c r="BO27" s="235"/>
      <c r="BP27" s="235"/>
      <c r="BQ27" s="235"/>
      <c r="BR27" s="235"/>
    </row>
    <row r="28" spans="1:70" ht="18" customHeight="1">
      <c r="A28" s="250"/>
      <c r="B28" s="447"/>
      <c r="C28" s="284" t="s">
        <v>71</v>
      </c>
      <c r="D28" s="285">
        <f>SUM(D15:D20,D22:D27)</f>
        <v>0</v>
      </c>
      <c r="E28" s="286" t="e">
        <f>E14+E21</f>
        <v>#VALUE!</v>
      </c>
      <c r="F28" s="287" t="e">
        <f>F21+F14</f>
        <v>#VALUE!</v>
      </c>
      <c r="G28" s="288" t="e">
        <f>G21+G14</f>
        <v>#VALUE!</v>
      </c>
      <c r="H28" s="287">
        <f>H21+H14</f>
        <v>0</v>
      </c>
      <c r="I28" s="286" t="e">
        <f>I21+I14</f>
        <v>#VALUE!</v>
      </c>
      <c r="J28" s="250"/>
      <c r="K28" s="442" t="e">
        <f>IF(D30&lt;&gt;L30,"Attention : Une différence entre le coût du projet et le financement prévu a été détectée. Veuillez vérifier vos calculs. La différence est de : "&amp;FIXED(D30-L30,2,FALSE)&amp;" $","")</f>
        <v>#VALUE!</v>
      </c>
      <c r="L28" s="442"/>
      <c r="M28" s="442"/>
      <c r="N28" s="250"/>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c r="AY28" s="235"/>
      <c r="AZ28" s="235"/>
      <c r="BA28" s="235"/>
      <c r="BB28" s="235"/>
      <c r="BC28" s="235"/>
      <c r="BD28" s="235"/>
      <c r="BE28" s="235"/>
      <c r="BF28" s="235"/>
      <c r="BG28" s="235"/>
      <c r="BH28" s="235"/>
      <c r="BI28" s="235"/>
      <c r="BJ28" s="235"/>
      <c r="BK28" s="235"/>
      <c r="BL28" s="235"/>
      <c r="BM28" s="235"/>
      <c r="BN28" s="235"/>
      <c r="BO28" s="235"/>
      <c r="BP28" s="235"/>
      <c r="BQ28" s="235"/>
      <c r="BR28" s="235"/>
    </row>
    <row r="29" spans="1:70" ht="68.099999999999994" customHeight="1">
      <c r="A29" s="250"/>
      <c r="B29" s="447"/>
      <c r="C29" s="273" t="s">
        <v>72</v>
      </c>
      <c r="D29" s="434">
        <v>0</v>
      </c>
      <c r="E29" s="289" t="e">
        <f>IF(ISBLANK(D29),0,MIN(D29,0.1*$D$28,(62500/E5)))</f>
        <v>#VALUE!</v>
      </c>
      <c r="F29" s="290" t="e">
        <f>E29*$K$5</f>
        <v>#VALUE!</v>
      </c>
      <c r="G29" s="291"/>
      <c r="H29" s="292">
        <f>D29/1.14975</f>
        <v>0</v>
      </c>
      <c r="I29" s="292" t="e">
        <f>F29/1.14975</f>
        <v>#VALUE!</v>
      </c>
      <c r="J29" s="250"/>
      <c r="K29" s="442"/>
      <c r="L29" s="442"/>
      <c r="M29" s="442"/>
      <c r="N29" s="250"/>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c r="AR29" s="235"/>
      <c r="AS29" s="235"/>
      <c r="AT29" s="235"/>
      <c r="AU29" s="235"/>
      <c r="AV29" s="235"/>
      <c r="AW29" s="235"/>
      <c r="AX29" s="235"/>
      <c r="AY29" s="235"/>
      <c r="AZ29" s="235"/>
      <c r="BA29" s="235"/>
      <c r="BB29" s="235"/>
      <c r="BC29" s="235"/>
      <c r="BD29" s="235"/>
      <c r="BE29" s="235"/>
      <c r="BF29" s="235"/>
      <c r="BG29" s="235"/>
      <c r="BH29" s="235"/>
      <c r="BI29" s="235"/>
      <c r="BJ29" s="235"/>
      <c r="BK29" s="235"/>
      <c r="BL29" s="235"/>
      <c r="BM29" s="235"/>
      <c r="BN29" s="235"/>
      <c r="BO29" s="235"/>
      <c r="BP29" s="235"/>
      <c r="BQ29" s="235"/>
      <c r="BR29" s="235"/>
    </row>
    <row r="30" spans="1:70" ht="23.1" customHeight="1">
      <c r="A30" s="250"/>
      <c r="B30" s="447"/>
      <c r="C30" s="293" t="s">
        <v>73</v>
      </c>
      <c r="D30" s="294">
        <f>D28+D29</f>
        <v>0</v>
      </c>
      <c r="E30" s="295" t="e">
        <f>E28+E29</f>
        <v>#VALUE!</v>
      </c>
      <c r="F30" s="296" t="e">
        <f>F29+F28</f>
        <v>#VALUE!</v>
      </c>
      <c r="G30" s="291"/>
      <c r="H30" s="292">
        <f>H28+H29</f>
        <v>0</v>
      </c>
      <c r="I30" s="292" t="e">
        <f>I28+I29</f>
        <v>#VALUE!</v>
      </c>
      <c r="J30" s="297" t="s">
        <v>35</v>
      </c>
      <c r="K30" s="298" t="s">
        <v>74</v>
      </c>
      <c r="L30" s="299" t="e">
        <f>L14+L18</f>
        <v>#VALUE!</v>
      </c>
      <c r="M30" s="300" t="e">
        <f>M14+M18</f>
        <v>#VALUE!</v>
      </c>
      <c r="N30" s="297" t="s">
        <v>35</v>
      </c>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35"/>
      <c r="AY30" s="235"/>
      <c r="AZ30" s="235"/>
      <c r="BA30" s="235"/>
      <c r="BB30" s="235"/>
      <c r="BC30" s="235"/>
      <c r="BD30" s="235"/>
      <c r="BE30" s="235"/>
      <c r="BF30" s="235"/>
      <c r="BG30" s="235"/>
      <c r="BH30" s="235"/>
      <c r="BI30" s="235"/>
      <c r="BJ30" s="235"/>
      <c r="BK30" s="235"/>
      <c r="BL30" s="235"/>
      <c r="BM30" s="235"/>
      <c r="BN30" s="235"/>
      <c r="BO30" s="235"/>
      <c r="BP30" s="235"/>
      <c r="BQ30" s="235"/>
      <c r="BR30" s="235"/>
    </row>
    <row r="31" spans="1:70">
      <c r="A31" s="250"/>
      <c r="B31" s="291" t="s">
        <v>35</v>
      </c>
      <c r="C31" s="291" t="s">
        <v>35</v>
      </c>
      <c r="D31" s="291"/>
      <c r="E31" s="301"/>
      <c r="F31" s="291"/>
      <c r="G31" s="291"/>
      <c r="H31" s="291"/>
      <c r="I31" s="302"/>
      <c r="J31" s="291" t="s">
        <v>35</v>
      </c>
      <c r="K31" s="291" t="s">
        <v>35</v>
      </c>
      <c r="L31" s="291" t="s">
        <v>35</v>
      </c>
      <c r="M31" s="291" t="s">
        <v>35</v>
      </c>
      <c r="N31" s="291" t="s">
        <v>35</v>
      </c>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5"/>
      <c r="AY31" s="235"/>
      <c r="AZ31" s="235"/>
      <c r="BA31" s="235"/>
      <c r="BB31" s="235"/>
      <c r="BC31" s="235"/>
      <c r="BD31" s="235"/>
      <c r="BE31" s="235"/>
      <c r="BF31" s="235"/>
      <c r="BG31" s="235"/>
      <c r="BH31" s="235"/>
      <c r="BI31" s="235"/>
      <c r="BJ31" s="235"/>
      <c r="BK31" s="235"/>
      <c r="BL31" s="235"/>
      <c r="BM31" s="235"/>
      <c r="BN31" s="235"/>
      <c r="BO31" s="235"/>
      <c r="BP31" s="235"/>
      <c r="BQ31" s="235"/>
      <c r="BR31" s="235"/>
    </row>
    <row r="32" spans="1:70">
      <c r="A32" s="251"/>
      <c r="B32" s="441" t="s">
        <v>75</v>
      </c>
      <c r="C32" s="441"/>
      <c r="D32" s="441"/>
      <c r="E32" s="441"/>
      <c r="F32" s="441"/>
      <c r="G32" s="441"/>
      <c r="H32" s="441"/>
      <c r="I32" s="441"/>
      <c r="J32" s="441"/>
      <c r="K32" s="251"/>
      <c r="L32" s="251"/>
      <c r="M32" s="251"/>
      <c r="N32" s="251"/>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row>
    <row r="33" spans="1:70">
      <c r="A33" s="251"/>
      <c r="B33" s="441"/>
      <c r="C33" s="441"/>
      <c r="D33" s="441"/>
      <c r="E33" s="441"/>
      <c r="F33" s="441"/>
      <c r="G33" s="441"/>
      <c r="H33" s="441"/>
      <c r="I33" s="441"/>
      <c r="J33" s="441"/>
      <c r="K33" s="251"/>
      <c r="L33" s="251"/>
      <c r="M33" s="251"/>
      <c r="N33" s="251"/>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row>
    <row r="34" spans="1:70">
      <c r="A34" s="251"/>
      <c r="B34" s="441"/>
      <c r="C34" s="441"/>
      <c r="D34" s="441"/>
      <c r="E34" s="441"/>
      <c r="F34" s="441"/>
      <c r="G34" s="441"/>
      <c r="H34" s="441"/>
      <c r="I34" s="441"/>
      <c r="J34" s="441"/>
      <c r="K34" s="251"/>
      <c r="L34" s="251"/>
      <c r="M34" s="251"/>
      <c r="N34" s="251"/>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5"/>
      <c r="BQ34" s="235"/>
      <c r="BR34" s="235"/>
    </row>
    <row r="35" spans="1:70" ht="6.95" customHeight="1">
      <c r="A35" s="251"/>
      <c r="B35" s="441"/>
      <c r="C35" s="441"/>
      <c r="D35" s="441"/>
      <c r="E35" s="441"/>
      <c r="F35" s="441"/>
      <c r="G35" s="441"/>
      <c r="H35" s="441"/>
      <c r="I35" s="441"/>
      <c r="J35" s="441"/>
      <c r="K35" s="251"/>
      <c r="L35" s="251"/>
      <c r="M35" s="251"/>
      <c r="N35" s="251"/>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5"/>
      <c r="BR35" s="235"/>
    </row>
    <row r="36" spans="1:70">
      <c r="A36" s="251"/>
      <c r="B36" s="441"/>
      <c r="C36" s="441"/>
      <c r="D36" s="441"/>
      <c r="E36" s="441"/>
      <c r="F36" s="441"/>
      <c r="G36" s="441"/>
      <c r="H36" s="441"/>
      <c r="I36" s="441"/>
      <c r="J36" s="441"/>
      <c r="K36" s="251"/>
      <c r="L36" s="251"/>
      <c r="M36" s="251"/>
      <c r="N36" s="251"/>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c r="BG36" s="235"/>
      <c r="BH36" s="235"/>
      <c r="BI36" s="235"/>
      <c r="BJ36" s="235"/>
      <c r="BK36" s="235"/>
      <c r="BL36" s="235"/>
      <c r="BM36" s="235"/>
      <c r="BN36" s="235"/>
      <c r="BO36" s="235"/>
      <c r="BP36" s="235"/>
      <c r="BQ36" s="235"/>
      <c r="BR36" s="235"/>
    </row>
    <row r="37" spans="1:70">
      <c r="A37" s="251"/>
      <c r="B37" s="441"/>
      <c r="C37" s="441"/>
      <c r="D37" s="441"/>
      <c r="E37" s="441"/>
      <c r="F37" s="441"/>
      <c r="G37" s="441"/>
      <c r="H37" s="441"/>
      <c r="I37" s="441"/>
      <c r="J37" s="441"/>
      <c r="K37" s="251"/>
      <c r="L37" s="251"/>
      <c r="M37" s="251"/>
      <c r="N37" s="251"/>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5"/>
      <c r="BR37" s="235"/>
    </row>
    <row r="38" spans="1:70">
      <c r="A38" s="251"/>
      <c r="B38" s="441"/>
      <c r="C38" s="441"/>
      <c r="D38" s="441"/>
      <c r="E38" s="441"/>
      <c r="F38" s="441"/>
      <c r="G38" s="441"/>
      <c r="H38" s="441"/>
      <c r="I38" s="441"/>
      <c r="J38" s="441"/>
      <c r="K38" s="251"/>
      <c r="L38" s="251"/>
      <c r="M38" s="251"/>
      <c r="N38" s="251"/>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row>
    <row r="39" spans="1:70">
      <c r="A39" s="251"/>
      <c r="B39" s="441"/>
      <c r="C39" s="441"/>
      <c r="D39" s="441"/>
      <c r="E39" s="441"/>
      <c r="F39" s="441"/>
      <c r="G39" s="441"/>
      <c r="H39" s="441"/>
      <c r="I39" s="441"/>
      <c r="J39" s="441"/>
      <c r="K39" s="251"/>
      <c r="L39" s="251"/>
      <c r="M39" s="251"/>
      <c r="N39" s="251"/>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c r="BE39" s="235"/>
      <c r="BF39" s="235"/>
      <c r="BG39" s="235"/>
      <c r="BH39" s="235"/>
      <c r="BI39" s="235"/>
      <c r="BJ39" s="235"/>
      <c r="BK39" s="235"/>
      <c r="BL39" s="235"/>
      <c r="BM39" s="235"/>
      <c r="BN39" s="235"/>
      <c r="BO39" s="235"/>
      <c r="BP39" s="235"/>
      <c r="BQ39" s="235"/>
      <c r="BR39" s="235"/>
    </row>
    <row r="40" spans="1:70">
      <c r="A40" s="251"/>
      <c r="B40" s="441"/>
      <c r="C40" s="441"/>
      <c r="D40" s="441"/>
      <c r="E40" s="441"/>
      <c r="F40" s="441"/>
      <c r="G40" s="441"/>
      <c r="H40" s="441"/>
      <c r="I40" s="441"/>
      <c r="J40" s="441"/>
      <c r="K40" s="251"/>
      <c r="L40" s="251"/>
      <c r="M40" s="251"/>
      <c r="N40" s="251"/>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5"/>
      <c r="BJ40" s="235"/>
      <c r="BK40" s="235"/>
      <c r="BL40" s="235"/>
      <c r="BM40" s="235"/>
      <c r="BN40" s="235"/>
      <c r="BO40" s="235"/>
      <c r="BP40" s="235"/>
      <c r="BQ40" s="235"/>
      <c r="BR40" s="235"/>
    </row>
    <row r="41" spans="1:70">
      <c r="A41" s="235"/>
      <c r="B41" s="235"/>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BP41" s="235"/>
      <c r="BQ41" s="235"/>
      <c r="BR41" s="235"/>
    </row>
    <row r="42" spans="1:70">
      <c r="A42" s="235"/>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35"/>
      <c r="BE42" s="235"/>
      <c r="BF42" s="235"/>
      <c r="BG42" s="235"/>
      <c r="BH42" s="235"/>
      <c r="BI42" s="235"/>
      <c r="BJ42" s="235"/>
      <c r="BK42" s="235"/>
      <c r="BL42" s="235"/>
      <c r="BM42" s="235"/>
      <c r="BN42" s="235"/>
      <c r="BO42" s="235"/>
      <c r="BP42" s="235"/>
      <c r="BQ42" s="235"/>
      <c r="BR42" s="235"/>
    </row>
    <row r="43" spans="1:70">
      <c r="A43" s="235"/>
      <c r="B43" s="235"/>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c r="BQ43" s="235"/>
      <c r="BR43" s="235"/>
    </row>
    <row r="44" spans="1:70">
      <c r="A44" s="235"/>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235"/>
      <c r="BR44" s="235"/>
    </row>
    <row r="45" spans="1:70">
      <c r="A45" s="235"/>
      <c r="B45" s="235"/>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5"/>
      <c r="BR45" s="235"/>
    </row>
    <row r="46" spans="1:70">
      <c r="A46" s="235"/>
      <c r="B46" s="235"/>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5"/>
      <c r="BQ46" s="235"/>
      <c r="BR46" s="235"/>
    </row>
    <row r="47" spans="1:70">
      <c r="A47" s="235"/>
      <c r="B47" s="235"/>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5"/>
      <c r="BO47" s="235"/>
      <c r="BP47" s="235"/>
      <c r="BQ47" s="235"/>
      <c r="BR47" s="235"/>
    </row>
    <row r="48" spans="1:70">
      <c r="A48" s="235"/>
      <c r="B48" s="235"/>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G48" s="235"/>
      <c r="BH48" s="235"/>
      <c r="BI48" s="235"/>
      <c r="BJ48" s="235"/>
      <c r="BK48" s="235"/>
      <c r="BL48" s="235"/>
      <c r="BM48" s="235"/>
      <c r="BN48" s="235"/>
      <c r="BO48" s="235"/>
      <c r="BP48" s="235"/>
      <c r="BQ48" s="235"/>
      <c r="BR48" s="235"/>
    </row>
    <row r="49" spans="1:70">
      <c r="A49" s="235"/>
      <c r="B49" s="235"/>
      <c r="C49" s="235"/>
      <c r="D49" s="235"/>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5"/>
      <c r="BR49" s="235"/>
    </row>
    <row r="50" spans="1:70">
      <c r="A50" s="235"/>
      <c r="B50" s="235"/>
      <c r="C50" s="235"/>
      <c r="D50" s="235"/>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235"/>
      <c r="AY50" s="235"/>
      <c r="AZ50" s="235"/>
      <c r="BA50" s="235"/>
      <c r="BB50" s="235"/>
      <c r="BC50" s="235"/>
      <c r="BD50" s="235"/>
      <c r="BE50" s="235"/>
      <c r="BF50" s="235"/>
      <c r="BG50" s="235"/>
      <c r="BH50" s="235"/>
      <c r="BI50" s="235"/>
      <c r="BJ50" s="235"/>
      <c r="BK50" s="235"/>
      <c r="BL50" s="235"/>
      <c r="BM50" s="235"/>
      <c r="BN50" s="235"/>
      <c r="BO50" s="235"/>
      <c r="BP50" s="235"/>
      <c r="BQ50" s="235"/>
      <c r="BR50" s="235"/>
    </row>
    <row r="51" spans="1:70">
      <c r="A51" s="235"/>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5"/>
      <c r="BR51" s="235"/>
    </row>
    <row r="52" spans="1:70">
      <c r="A52" s="235"/>
      <c r="B52" s="235"/>
      <c r="C52" s="235"/>
      <c r="D52" s="235"/>
      <c r="E52" s="235"/>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5"/>
      <c r="BC52" s="235"/>
      <c r="BD52" s="235"/>
      <c r="BE52" s="235"/>
      <c r="BF52" s="235"/>
      <c r="BG52" s="235"/>
      <c r="BH52" s="235"/>
      <c r="BI52" s="235"/>
      <c r="BJ52" s="235"/>
      <c r="BK52" s="235"/>
      <c r="BL52" s="235"/>
      <c r="BM52" s="235"/>
      <c r="BN52" s="235"/>
      <c r="BO52" s="235"/>
      <c r="BP52" s="235"/>
      <c r="BQ52" s="235"/>
      <c r="BR52" s="235"/>
    </row>
    <row r="53" spans="1:70">
      <c r="A53" s="23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5"/>
      <c r="BR53" s="235"/>
    </row>
    <row r="54" spans="1:70">
      <c r="A54" s="235"/>
      <c r="B54" s="235"/>
      <c r="C54" s="235"/>
      <c r="D54" s="235"/>
      <c r="E54" s="235"/>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5"/>
      <c r="BD54" s="235"/>
      <c r="BE54" s="235"/>
      <c r="BF54" s="235"/>
      <c r="BG54" s="235"/>
      <c r="BH54" s="235"/>
      <c r="BI54" s="235"/>
      <c r="BJ54" s="235"/>
      <c r="BK54" s="235"/>
      <c r="BL54" s="235"/>
      <c r="BM54" s="235"/>
      <c r="BN54" s="235"/>
      <c r="BO54" s="235"/>
      <c r="BP54" s="235"/>
      <c r="BQ54" s="235"/>
      <c r="BR54" s="235"/>
    </row>
    <row r="55" spans="1:70">
      <c r="A55" s="235"/>
      <c r="B55" s="235"/>
      <c r="C55" s="235"/>
      <c r="D55" s="235"/>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5"/>
      <c r="AU55" s="235"/>
      <c r="AV55" s="235"/>
      <c r="AW55" s="235"/>
      <c r="AX55" s="235"/>
      <c r="AY55" s="235"/>
      <c r="AZ55" s="235"/>
      <c r="BA55" s="235"/>
      <c r="BB55" s="235"/>
      <c r="BC55" s="235"/>
      <c r="BD55" s="235"/>
      <c r="BE55" s="235"/>
      <c r="BF55" s="235"/>
      <c r="BG55" s="235"/>
      <c r="BH55" s="235"/>
      <c r="BI55" s="235"/>
      <c r="BJ55" s="235"/>
      <c r="BK55" s="235"/>
      <c r="BL55" s="235"/>
      <c r="BM55" s="235"/>
      <c r="BN55" s="235"/>
      <c r="BO55" s="235"/>
      <c r="BP55" s="235"/>
      <c r="BQ55" s="235"/>
      <c r="BR55" s="235"/>
    </row>
    <row r="56" spans="1:70">
      <c r="A56" s="235"/>
      <c r="B56" s="235"/>
      <c r="C56" s="235"/>
      <c r="D56" s="235"/>
      <c r="E56" s="235"/>
      <c r="F56" s="235"/>
      <c r="G56" s="235"/>
      <c r="H56" s="235"/>
      <c r="I56" s="235"/>
      <c r="J56" s="235"/>
      <c r="K56" s="235"/>
      <c r="L56" s="235"/>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5"/>
      <c r="AT56" s="235"/>
      <c r="AU56" s="235"/>
      <c r="AV56" s="235"/>
      <c r="AW56" s="235"/>
      <c r="AX56" s="235"/>
      <c r="AY56" s="235"/>
      <c r="AZ56" s="235"/>
      <c r="BA56" s="235"/>
      <c r="BB56" s="235"/>
      <c r="BC56" s="235"/>
      <c r="BD56" s="235"/>
      <c r="BE56" s="235"/>
      <c r="BF56" s="235"/>
      <c r="BG56" s="235"/>
      <c r="BH56" s="235"/>
      <c r="BI56" s="235"/>
      <c r="BJ56" s="235"/>
      <c r="BK56" s="235"/>
      <c r="BL56" s="235"/>
      <c r="BM56" s="235"/>
      <c r="BN56" s="235"/>
      <c r="BO56" s="235"/>
      <c r="BP56" s="235"/>
      <c r="BQ56" s="235"/>
      <c r="BR56" s="235"/>
    </row>
    <row r="57" spans="1:70">
      <c r="A57" s="235"/>
      <c r="B57" s="235"/>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c r="AQ57" s="235"/>
      <c r="AR57" s="235"/>
      <c r="AS57" s="235"/>
      <c r="AT57" s="235"/>
      <c r="AU57" s="235"/>
      <c r="AV57" s="235"/>
      <c r="AW57" s="235"/>
      <c r="AX57" s="235"/>
      <c r="AY57" s="235"/>
      <c r="AZ57" s="235"/>
      <c r="BA57" s="235"/>
      <c r="BB57" s="235"/>
      <c r="BC57" s="235"/>
      <c r="BD57" s="235"/>
      <c r="BE57" s="235"/>
      <c r="BF57" s="235"/>
      <c r="BG57" s="235"/>
      <c r="BH57" s="235"/>
      <c r="BI57" s="235"/>
      <c r="BJ57" s="235"/>
      <c r="BK57" s="235"/>
      <c r="BL57" s="235"/>
      <c r="BM57" s="235"/>
      <c r="BN57" s="235"/>
      <c r="BO57" s="235"/>
      <c r="BP57" s="235"/>
      <c r="BQ57" s="235"/>
      <c r="BR57" s="235"/>
    </row>
    <row r="58" spans="1:70">
      <c r="A58" s="235"/>
      <c r="B58" s="235"/>
      <c r="C58" s="235"/>
      <c r="D58" s="235"/>
      <c r="E58" s="235"/>
      <c r="F58" s="235"/>
      <c r="G58" s="235"/>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235"/>
      <c r="AO58" s="235"/>
      <c r="AP58" s="235"/>
      <c r="AQ58" s="235"/>
      <c r="AR58" s="235"/>
      <c r="AS58" s="235"/>
      <c r="AT58" s="235"/>
      <c r="AU58" s="235"/>
      <c r="AV58" s="235"/>
      <c r="AW58" s="235"/>
      <c r="AX58" s="235"/>
      <c r="AY58" s="235"/>
      <c r="AZ58" s="235"/>
      <c r="BA58" s="235"/>
      <c r="BB58" s="235"/>
      <c r="BC58" s="235"/>
      <c r="BD58" s="235"/>
      <c r="BE58" s="235"/>
      <c r="BF58" s="235"/>
      <c r="BG58" s="235"/>
      <c r="BH58" s="235"/>
      <c r="BI58" s="235"/>
      <c r="BJ58" s="235"/>
      <c r="BK58" s="235"/>
      <c r="BL58" s="235"/>
      <c r="BM58" s="235"/>
      <c r="BN58" s="235"/>
      <c r="BO58" s="235"/>
      <c r="BP58" s="235"/>
      <c r="BQ58" s="235"/>
      <c r="BR58" s="235"/>
    </row>
    <row r="59" spans="1:70">
      <c r="A59" s="235"/>
      <c r="B59" s="235"/>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c r="AP59" s="235"/>
      <c r="AQ59" s="235"/>
      <c r="AR59" s="235"/>
      <c r="AS59" s="235"/>
      <c r="AT59" s="235"/>
      <c r="AU59" s="235"/>
      <c r="AV59" s="235"/>
      <c r="AW59" s="235"/>
      <c r="AX59" s="235"/>
      <c r="AY59" s="235"/>
      <c r="AZ59" s="235"/>
      <c r="BA59" s="235"/>
      <c r="BB59" s="235"/>
      <c r="BC59" s="235"/>
      <c r="BD59" s="235"/>
      <c r="BE59" s="235"/>
      <c r="BF59" s="235"/>
      <c r="BG59" s="235"/>
      <c r="BH59" s="235"/>
      <c r="BI59" s="235"/>
      <c r="BJ59" s="235"/>
      <c r="BK59" s="235"/>
      <c r="BL59" s="235"/>
      <c r="BM59" s="235"/>
      <c r="BN59" s="235"/>
      <c r="BO59" s="235"/>
      <c r="BP59" s="235"/>
      <c r="BQ59" s="235"/>
      <c r="BR59" s="235"/>
    </row>
    <row r="60" spans="1:70">
      <c r="A60" s="235"/>
      <c r="B60" s="235"/>
      <c r="C60" s="235"/>
      <c r="D60" s="235"/>
      <c r="E60" s="235"/>
      <c r="F60" s="235"/>
      <c r="G60" s="235"/>
      <c r="H60" s="235"/>
      <c r="I60" s="235"/>
      <c r="J60" s="235"/>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5"/>
      <c r="AP60" s="235"/>
      <c r="AQ60" s="235"/>
      <c r="AR60" s="235"/>
      <c r="AS60" s="235"/>
      <c r="AT60" s="235"/>
      <c r="AU60" s="235"/>
      <c r="AV60" s="235"/>
      <c r="AW60" s="235"/>
      <c r="AX60" s="235"/>
      <c r="AY60" s="235"/>
      <c r="AZ60" s="235"/>
      <c r="BA60" s="235"/>
      <c r="BB60" s="235"/>
      <c r="BC60" s="235"/>
      <c r="BD60" s="235"/>
      <c r="BE60" s="235"/>
      <c r="BF60" s="235"/>
      <c r="BG60" s="235"/>
      <c r="BH60" s="235"/>
      <c r="BI60" s="235"/>
      <c r="BJ60" s="235"/>
      <c r="BK60" s="235"/>
      <c r="BL60" s="235"/>
      <c r="BM60" s="235"/>
      <c r="BN60" s="235"/>
      <c r="BO60" s="235"/>
      <c r="BP60" s="235"/>
      <c r="BQ60" s="235"/>
      <c r="BR60" s="235"/>
    </row>
    <row r="61" spans="1:70">
      <c r="A61" s="235"/>
      <c r="B61" s="235"/>
      <c r="C61" s="235"/>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5"/>
      <c r="AU61" s="235"/>
      <c r="AV61" s="235"/>
      <c r="AW61" s="235"/>
      <c r="AX61" s="235"/>
      <c r="AY61" s="235"/>
      <c r="AZ61" s="235"/>
      <c r="BA61" s="235"/>
      <c r="BB61" s="235"/>
      <c r="BC61" s="235"/>
      <c r="BD61" s="235"/>
      <c r="BE61" s="235"/>
      <c r="BF61" s="235"/>
      <c r="BG61" s="235"/>
      <c r="BH61" s="235"/>
      <c r="BI61" s="235"/>
      <c r="BJ61" s="235"/>
      <c r="BK61" s="235"/>
      <c r="BL61" s="235"/>
      <c r="BM61" s="235"/>
      <c r="BN61" s="235"/>
      <c r="BO61" s="235"/>
      <c r="BP61" s="235"/>
      <c r="BQ61" s="235"/>
      <c r="BR61" s="235"/>
    </row>
    <row r="62" spans="1:70">
      <c r="A62" s="235"/>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5"/>
      <c r="AS62" s="235"/>
      <c r="AT62" s="235"/>
      <c r="AU62" s="235"/>
      <c r="AV62" s="235"/>
      <c r="AW62" s="235"/>
      <c r="AX62" s="235"/>
      <c r="AY62" s="235"/>
      <c r="AZ62" s="235"/>
      <c r="BA62" s="235"/>
      <c r="BB62" s="235"/>
      <c r="BC62" s="235"/>
      <c r="BD62" s="235"/>
      <c r="BE62" s="235"/>
      <c r="BF62" s="235"/>
      <c r="BG62" s="235"/>
      <c r="BH62" s="235"/>
      <c r="BI62" s="235"/>
      <c r="BJ62" s="235"/>
      <c r="BK62" s="235"/>
      <c r="BL62" s="235"/>
      <c r="BM62" s="235"/>
      <c r="BN62" s="235"/>
      <c r="BO62" s="235"/>
      <c r="BP62" s="235"/>
      <c r="BQ62" s="235"/>
      <c r="BR62" s="235"/>
    </row>
    <row r="63" spans="1:70">
      <c r="A63" s="235"/>
      <c r="B63" s="235"/>
      <c r="C63" s="235"/>
      <c r="D63" s="235"/>
      <c r="E63" s="235"/>
      <c r="F63" s="235"/>
      <c r="G63" s="235"/>
      <c r="H63" s="235"/>
      <c r="I63" s="235"/>
      <c r="J63" s="235"/>
      <c r="K63" s="235"/>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c r="AP63" s="235"/>
      <c r="AQ63" s="235"/>
      <c r="AR63" s="235"/>
      <c r="AS63" s="235"/>
      <c r="AT63" s="235"/>
      <c r="AU63" s="235"/>
      <c r="AV63" s="235"/>
      <c r="AW63" s="235"/>
      <c r="AX63" s="235"/>
      <c r="AY63" s="235"/>
      <c r="AZ63" s="235"/>
      <c r="BA63" s="235"/>
      <c r="BB63" s="235"/>
      <c r="BC63" s="235"/>
      <c r="BD63" s="235"/>
      <c r="BE63" s="235"/>
      <c r="BF63" s="235"/>
      <c r="BG63" s="235"/>
      <c r="BH63" s="235"/>
      <c r="BI63" s="235"/>
      <c r="BJ63" s="235"/>
      <c r="BK63" s="235"/>
      <c r="BL63" s="235"/>
      <c r="BM63" s="235"/>
      <c r="BN63" s="235"/>
      <c r="BO63" s="235"/>
      <c r="BP63" s="235"/>
      <c r="BQ63" s="235"/>
      <c r="BR63" s="235"/>
    </row>
    <row r="64" spans="1:70">
      <c r="A64" s="235"/>
      <c r="B64" s="235"/>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35"/>
      <c r="AR64" s="235"/>
      <c r="AS64" s="235"/>
      <c r="AT64" s="235"/>
      <c r="AU64" s="235"/>
      <c r="AV64" s="235"/>
      <c r="AW64" s="235"/>
      <c r="AX64" s="235"/>
      <c r="AY64" s="235"/>
      <c r="AZ64" s="235"/>
      <c r="BA64" s="235"/>
      <c r="BB64" s="235"/>
      <c r="BC64" s="235"/>
      <c r="BD64" s="235"/>
      <c r="BE64" s="235"/>
      <c r="BF64" s="235"/>
      <c r="BG64" s="235"/>
      <c r="BH64" s="235"/>
      <c r="BI64" s="235"/>
      <c r="BJ64" s="235"/>
      <c r="BK64" s="235"/>
      <c r="BL64" s="235"/>
      <c r="BM64" s="235"/>
      <c r="BN64" s="235"/>
      <c r="BO64" s="235"/>
      <c r="BP64" s="235"/>
      <c r="BQ64" s="235"/>
      <c r="BR64" s="235"/>
    </row>
    <row r="65" spans="1:70">
      <c r="A65" s="235"/>
      <c r="B65" s="235"/>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5"/>
      <c r="AZ65" s="235"/>
      <c r="BA65" s="235"/>
      <c r="BB65" s="235"/>
      <c r="BC65" s="235"/>
      <c r="BD65" s="235"/>
      <c r="BE65" s="235"/>
      <c r="BF65" s="235"/>
      <c r="BG65" s="235"/>
      <c r="BH65" s="235"/>
      <c r="BI65" s="235"/>
      <c r="BJ65" s="235"/>
      <c r="BK65" s="235"/>
      <c r="BL65" s="235"/>
      <c r="BM65" s="235"/>
      <c r="BN65" s="235"/>
      <c r="BO65" s="235"/>
      <c r="BP65" s="235"/>
      <c r="BQ65" s="235"/>
      <c r="BR65" s="235"/>
    </row>
    <row r="66" spans="1:70">
      <c r="A66" s="235"/>
      <c r="B66" s="235"/>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235"/>
      <c r="AT66" s="235"/>
      <c r="AU66" s="235"/>
      <c r="AV66" s="235"/>
      <c r="AW66" s="235"/>
      <c r="AX66" s="235"/>
      <c r="AY66" s="235"/>
      <c r="AZ66" s="235"/>
      <c r="BA66" s="235"/>
      <c r="BB66" s="235"/>
      <c r="BC66" s="235"/>
      <c r="BD66" s="235"/>
      <c r="BE66" s="235"/>
      <c r="BF66" s="235"/>
      <c r="BG66" s="235"/>
      <c r="BH66" s="235"/>
      <c r="BI66" s="235"/>
      <c r="BJ66" s="235"/>
      <c r="BK66" s="235"/>
      <c r="BL66" s="235"/>
      <c r="BM66" s="235"/>
      <c r="BN66" s="235"/>
      <c r="BO66" s="235"/>
      <c r="BP66" s="235"/>
      <c r="BQ66" s="235"/>
      <c r="BR66" s="235"/>
    </row>
    <row r="67" spans="1:70">
      <c r="A67" s="235"/>
      <c r="B67" s="235"/>
      <c r="C67" s="235"/>
      <c r="D67" s="235"/>
      <c r="E67" s="235"/>
      <c r="F67" s="235"/>
      <c r="G67" s="235"/>
      <c r="H67" s="235"/>
      <c r="I67" s="235"/>
      <c r="J67" s="235"/>
      <c r="K67" s="235"/>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235"/>
      <c r="AR67" s="235"/>
      <c r="AS67" s="235"/>
      <c r="AT67" s="235"/>
      <c r="AU67" s="235"/>
      <c r="AV67" s="235"/>
      <c r="AW67" s="235"/>
      <c r="AX67" s="235"/>
      <c r="AY67" s="235"/>
      <c r="AZ67" s="235"/>
      <c r="BA67" s="235"/>
      <c r="BB67" s="235"/>
      <c r="BC67" s="235"/>
      <c r="BD67" s="235"/>
      <c r="BE67" s="235"/>
      <c r="BF67" s="235"/>
      <c r="BG67" s="235"/>
      <c r="BH67" s="235"/>
      <c r="BI67" s="235"/>
      <c r="BJ67" s="235"/>
      <c r="BK67" s="235"/>
      <c r="BL67" s="235"/>
      <c r="BM67" s="235"/>
      <c r="BN67" s="235"/>
      <c r="BO67" s="235"/>
      <c r="BP67" s="235"/>
      <c r="BQ67" s="235"/>
      <c r="BR67" s="235"/>
    </row>
    <row r="68" spans="1:70">
      <c r="A68" s="235"/>
      <c r="B68" s="235"/>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235"/>
      <c r="AV68" s="235"/>
      <c r="AW68" s="235"/>
      <c r="AX68" s="235"/>
      <c r="AY68" s="235"/>
      <c r="AZ68" s="235"/>
      <c r="BA68" s="235"/>
      <c r="BB68" s="235"/>
      <c r="BC68" s="235"/>
      <c r="BD68" s="235"/>
      <c r="BE68" s="235"/>
      <c r="BF68" s="235"/>
      <c r="BG68" s="235"/>
      <c r="BH68" s="235"/>
      <c r="BI68" s="235"/>
      <c r="BJ68" s="235"/>
      <c r="BK68" s="235"/>
      <c r="BL68" s="235"/>
      <c r="BM68" s="235"/>
      <c r="BN68" s="235"/>
      <c r="BO68" s="235"/>
      <c r="BP68" s="235"/>
      <c r="BQ68" s="235"/>
      <c r="BR68" s="235"/>
    </row>
    <row r="69" spans="1:70">
      <c r="A69" s="235"/>
      <c r="B69" s="235"/>
      <c r="C69" s="235"/>
      <c r="D69" s="235"/>
      <c r="E69" s="235"/>
      <c r="F69" s="235"/>
      <c r="G69" s="235"/>
      <c r="H69" s="235"/>
      <c r="I69" s="235"/>
      <c r="J69" s="235"/>
      <c r="K69" s="235"/>
      <c r="L69" s="235"/>
      <c r="M69" s="235"/>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5"/>
      <c r="AN69" s="235"/>
      <c r="AO69" s="235"/>
      <c r="AP69" s="235"/>
      <c r="AQ69" s="235"/>
      <c r="AR69" s="235"/>
      <c r="AS69" s="235"/>
      <c r="AT69" s="235"/>
      <c r="AU69" s="235"/>
      <c r="AV69" s="235"/>
      <c r="AW69" s="235"/>
      <c r="AX69" s="235"/>
      <c r="AY69" s="235"/>
      <c r="AZ69" s="235"/>
      <c r="BA69" s="235"/>
      <c r="BB69" s="235"/>
      <c r="BC69" s="235"/>
      <c r="BD69" s="235"/>
      <c r="BE69" s="235"/>
      <c r="BF69" s="235"/>
      <c r="BG69" s="235"/>
      <c r="BH69" s="235"/>
      <c r="BI69" s="235"/>
      <c r="BJ69" s="235"/>
      <c r="BK69" s="235"/>
      <c r="BL69" s="235"/>
      <c r="BM69" s="235"/>
      <c r="BN69" s="235"/>
      <c r="BO69" s="235"/>
      <c r="BP69" s="235"/>
      <c r="BQ69" s="235"/>
      <c r="BR69" s="235"/>
    </row>
    <row r="70" spans="1:70">
      <c r="A70" s="235"/>
      <c r="B70" s="235"/>
      <c r="C70" s="235"/>
      <c r="D70" s="235"/>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5"/>
      <c r="BA70" s="235"/>
      <c r="BB70" s="235"/>
      <c r="BC70" s="235"/>
      <c r="BD70" s="235"/>
      <c r="BE70" s="235"/>
      <c r="BF70" s="235"/>
      <c r="BG70" s="235"/>
      <c r="BH70" s="235"/>
      <c r="BI70" s="235"/>
      <c r="BJ70" s="235"/>
      <c r="BK70" s="235"/>
      <c r="BL70" s="235"/>
      <c r="BM70" s="235"/>
      <c r="BN70" s="235"/>
      <c r="BO70" s="235"/>
      <c r="BP70" s="235"/>
      <c r="BQ70" s="235"/>
      <c r="BR70" s="235"/>
    </row>
    <row r="71" spans="1:70">
      <c r="A71" s="235"/>
      <c r="B71" s="235"/>
      <c r="C71" s="235"/>
      <c r="D71" s="235"/>
      <c r="E71" s="235"/>
      <c r="F71" s="235"/>
      <c r="G71" s="235"/>
      <c r="H71" s="235"/>
      <c r="I71" s="235"/>
      <c r="J71" s="235"/>
      <c r="K71" s="235"/>
      <c r="L71" s="235"/>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235"/>
      <c r="AP71" s="235"/>
      <c r="AQ71" s="235"/>
      <c r="AR71" s="235"/>
      <c r="AS71" s="235"/>
      <c r="AT71" s="235"/>
      <c r="AU71" s="235"/>
      <c r="AV71" s="235"/>
      <c r="AW71" s="235"/>
      <c r="AX71" s="235"/>
      <c r="AY71" s="235"/>
      <c r="AZ71" s="235"/>
      <c r="BA71" s="235"/>
      <c r="BB71" s="235"/>
      <c r="BC71" s="235"/>
      <c r="BD71" s="235"/>
      <c r="BE71" s="235"/>
      <c r="BF71" s="235"/>
      <c r="BG71" s="235"/>
      <c r="BH71" s="235"/>
      <c r="BI71" s="235"/>
      <c r="BJ71" s="235"/>
      <c r="BK71" s="235"/>
      <c r="BL71" s="235"/>
      <c r="BM71" s="235"/>
      <c r="BN71" s="235"/>
      <c r="BO71" s="235"/>
      <c r="BP71" s="235"/>
      <c r="BQ71" s="235"/>
      <c r="BR71" s="235"/>
    </row>
    <row r="72" spans="1:70">
      <c r="A72" s="235"/>
      <c r="B72" s="235"/>
      <c r="C72" s="235"/>
      <c r="D72" s="235"/>
      <c r="E72" s="235"/>
      <c r="F72" s="235"/>
      <c r="G72" s="235"/>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c r="AP72" s="235"/>
      <c r="AQ72" s="235"/>
      <c r="AR72" s="235"/>
      <c r="AS72" s="235"/>
      <c r="AT72" s="235"/>
      <c r="AU72" s="235"/>
      <c r="AV72" s="235"/>
      <c r="AW72" s="235"/>
      <c r="AX72" s="235"/>
      <c r="AY72" s="235"/>
      <c r="AZ72" s="235"/>
      <c r="BA72" s="235"/>
      <c r="BB72" s="235"/>
      <c r="BC72" s="235"/>
      <c r="BD72" s="235"/>
      <c r="BE72" s="235"/>
      <c r="BF72" s="235"/>
      <c r="BG72" s="235"/>
      <c r="BH72" s="235"/>
      <c r="BI72" s="235"/>
      <c r="BJ72" s="235"/>
      <c r="BK72" s="235"/>
      <c r="BL72" s="235"/>
      <c r="BM72" s="235"/>
      <c r="BN72" s="235"/>
      <c r="BO72" s="235"/>
      <c r="BP72" s="235"/>
      <c r="BQ72" s="235"/>
      <c r="BR72" s="235"/>
    </row>
    <row r="73" spans="1:70">
      <c r="A73" s="235"/>
      <c r="B73" s="235"/>
      <c r="C73" s="235"/>
      <c r="D73" s="235"/>
      <c r="E73" s="235"/>
      <c r="F73" s="235"/>
      <c r="G73" s="235"/>
      <c r="H73" s="235"/>
      <c r="I73" s="235"/>
      <c r="J73" s="235"/>
      <c r="K73" s="235"/>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235"/>
      <c r="AP73" s="235"/>
      <c r="AQ73" s="235"/>
      <c r="AR73" s="235"/>
      <c r="AS73" s="235"/>
      <c r="AT73" s="235"/>
      <c r="AU73" s="235"/>
      <c r="AV73" s="235"/>
      <c r="AW73" s="235"/>
      <c r="AX73" s="235"/>
      <c r="AY73" s="235"/>
      <c r="AZ73" s="235"/>
      <c r="BA73" s="235"/>
      <c r="BB73" s="235"/>
      <c r="BC73" s="235"/>
      <c r="BD73" s="235"/>
      <c r="BE73" s="235"/>
      <c r="BF73" s="235"/>
      <c r="BG73" s="235"/>
      <c r="BH73" s="235"/>
      <c r="BI73" s="235"/>
      <c r="BJ73" s="235"/>
      <c r="BK73" s="235"/>
      <c r="BL73" s="235"/>
      <c r="BM73" s="235"/>
      <c r="BN73" s="235"/>
      <c r="BO73" s="235"/>
      <c r="BP73" s="235"/>
      <c r="BQ73" s="235"/>
      <c r="BR73" s="235"/>
    </row>
    <row r="74" spans="1:70">
      <c r="A74" s="235"/>
      <c r="B74" s="235"/>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35"/>
      <c r="AP74" s="235"/>
      <c r="AQ74" s="235"/>
      <c r="AR74" s="235"/>
      <c r="AS74" s="235"/>
      <c r="AT74" s="235"/>
      <c r="AU74" s="235"/>
      <c r="AV74" s="235"/>
      <c r="AW74" s="235"/>
      <c r="AX74" s="235"/>
      <c r="AY74" s="235"/>
      <c r="AZ74" s="235"/>
      <c r="BA74" s="235"/>
      <c r="BB74" s="235"/>
      <c r="BC74" s="235"/>
      <c r="BD74" s="235"/>
      <c r="BE74" s="235"/>
      <c r="BF74" s="235"/>
      <c r="BG74" s="235"/>
      <c r="BH74" s="235"/>
      <c r="BI74" s="235"/>
      <c r="BJ74" s="235"/>
      <c r="BK74" s="235"/>
      <c r="BL74" s="235"/>
      <c r="BM74" s="235"/>
      <c r="BN74" s="235"/>
      <c r="BO74" s="235"/>
      <c r="BP74" s="235"/>
      <c r="BQ74" s="235"/>
      <c r="BR74" s="235"/>
    </row>
    <row r="75" spans="1:70">
      <c r="A75" s="235"/>
      <c r="B75" s="235"/>
      <c r="C75" s="235"/>
      <c r="D75" s="235"/>
      <c r="E75" s="235"/>
      <c r="F75" s="235"/>
      <c r="G75" s="235"/>
      <c r="H75" s="235"/>
      <c r="I75" s="235"/>
      <c r="J75" s="235"/>
      <c r="K75" s="235"/>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235"/>
      <c r="AX75" s="235"/>
      <c r="AY75" s="235"/>
      <c r="AZ75" s="235"/>
      <c r="BA75" s="235"/>
      <c r="BB75" s="235"/>
      <c r="BC75" s="235"/>
      <c r="BD75" s="235"/>
      <c r="BE75" s="235"/>
      <c r="BF75" s="235"/>
      <c r="BG75" s="235"/>
      <c r="BH75" s="235"/>
      <c r="BI75" s="235"/>
      <c r="BJ75" s="235"/>
      <c r="BK75" s="235"/>
      <c r="BL75" s="235"/>
      <c r="BM75" s="235"/>
      <c r="BN75" s="235"/>
      <c r="BO75" s="235"/>
      <c r="BP75" s="235"/>
      <c r="BQ75" s="235"/>
      <c r="BR75" s="235"/>
    </row>
    <row r="76" spans="1:70">
      <c r="A76" s="235"/>
      <c r="B76" s="235"/>
      <c r="C76" s="235"/>
      <c r="D76" s="235"/>
      <c r="E76" s="235"/>
      <c r="F76" s="235"/>
      <c r="G76" s="235"/>
      <c r="H76" s="235"/>
      <c r="I76" s="235"/>
      <c r="J76" s="235"/>
      <c r="K76" s="235"/>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235"/>
      <c r="AX76" s="235"/>
      <c r="AY76" s="235"/>
      <c r="AZ76" s="235"/>
      <c r="BA76" s="235"/>
      <c r="BB76" s="235"/>
      <c r="BC76" s="235"/>
      <c r="BD76" s="235"/>
      <c r="BE76" s="235"/>
      <c r="BF76" s="235"/>
      <c r="BG76" s="235"/>
      <c r="BH76" s="235"/>
      <c r="BI76" s="235"/>
      <c r="BJ76" s="235"/>
      <c r="BK76" s="235"/>
      <c r="BL76" s="235"/>
      <c r="BM76" s="235"/>
      <c r="BN76" s="235"/>
      <c r="BO76" s="235"/>
      <c r="BP76" s="235"/>
      <c r="BQ76" s="235"/>
      <c r="BR76" s="235"/>
    </row>
    <row r="77" spans="1:70">
      <c r="A77" s="235"/>
      <c r="B77" s="235"/>
      <c r="C77" s="235"/>
      <c r="D77" s="235"/>
      <c r="E77" s="235"/>
      <c r="F77" s="235"/>
      <c r="G77" s="235"/>
      <c r="H77" s="235"/>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235"/>
      <c r="AS77" s="235"/>
      <c r="AT77" s="235"/>
      <c r="AU77" s="235"/>
      <c r="AV77" s="235"/>
      <c r="AW77" s="235"/>
      <c r="AX77" s="235"/>
      <c r="AY77" s="235"/>
      <c r="AZ77" s="235"/>
      <c r="BA77" s="235"/>
      <c r="BB77" s="235"/>
      <c r="BC77" s="235"/>
      <c r="BD77" s="235"/>
      <c r="BE77" s="235"/>
      <c r="BF77" s="235"/>
      <c r="BG77" s="235"/>
      <c r="BH77" s="235"/>
      <c r="BI77" s="235"/>
      <c r="BJ77" s="235"/>
      <c r="BK77" s="235"/>
      <c r="BL77" s="235"/>
      <c r="BM77" s="235"/>
      <c r="BN77" s="235"/>
      <c r="BO77" s="235"/>
      <c r="BP77" s="235"/>
      <c r="BQ77" s="235"/>
      <c r="BR77" s="235"/>
    </row>
    <row r="78" spans="1:70">
      <c r="A78" s="235"/>
      <c r="B78" s="235"/>
      <c r="C78" s="235"/>
      <c r="D78" s="235"/>
      <c r="E78" s="235"/>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row>
    <row r="79" spans="1:70">
      <c r="A79" s="235"/>
      <c r="B79" s="235"/>
      <c r="C79" s="235"/>
      <c r="D79" s="235"/>
      <c r="E79" s="235"/>
      <c r="F79" s="235"/>
      <c r="G79" s="235"/>
      <c r="H79" s="235"/>
      <c r="I79" s="235"/>
      <c r="J79" s="235"/>
      <c r="K79" s="235"/>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5"/>
      <c r="AP79" s="235"/>
      <c r="AQ79" s="235"/>
      <c r="AR79" s="235"/>
      <c r="AS79" s="235"/>
      <c r="AT79" s="235"/>
      <c r="AU79" s="235"/>
      <c r="AV79" s="235"/>
      <c r="AW79" s="235"/>
      <c r="AX79" s="235"/>
      <c r="AY79" s="235"/>
      <c r="AZ79" s="235"/>
      <c r="BA79" s="235"/>
      <c r="BB79" s="235"/>
      <c r="BC79" s="235"/>
      <c r="BD79" s="235"/>
      <c r="BE79" s="235"/>
      <c r="BF79" s="235"/>
      <c r="BG79" s="235"/>
      <c r="BH79" s="235"/>
      <c r="BI79" s="235"/>
      <c r="BJ79" s="235"/>
      <c r="BK79" s="235"/>
      <c r="BL79" s="235"/>
      <c r="BM79" s="235"/>
      <c r="BN79" s="235"/>
      <c r="BO79" s="235"/>
      <c r="BP79" s="235"/>
      <c r="BQ79" s="235"/>
      <c r="BR79" s="235"/>
    </row>
    <row r="80" spans="1:70">
      <c r="A80" s="235"/>
      <c r="B80" s="235"/>
      <c r="C80" s="235"/>
      <c r="D80" s="235"/>
      <c r="E80" s="235"/>
      <c r="F80" s="235"/>
      <c r="G80" s="235"/>
      <c r="H80" s="235"/>
      <c r="I80" s="235"/>
      <c r="J80" s="235"/>
      <c r="K80" s="23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235"/>
      <c r="AP80" s="235"/>
      <c r="AQ80" s="235"/>
      <c r="AR80" s="235"/>
      <c r="AS80" s="235"/>
      <c r="AT80" s="235"/>
      <c r="AU80" s="235"/>
      <c r="AV80" s="235"/>
      <c r="AW80" s="235"/>
      <c r="AX80" s="235"/>
      <c r="AY80" s="235"/>
      <c r="AZ80" s="235"/>
      <c r="BA80" s="235"/>
      <c r="BB80" s="235"/>
      <c r="BC80" s="235"/>
      <c r="BD80" s="235"/>
      <c r="BE80" s="235"/>
      <c r="BF80" s="235"/>
      <c r="BG80" s="235"/>
      <c r="BH80" s="235"/>
      <c r="BI80" s="235"/>
      <c r="BJ80" s="235"/>
      <c r="BK80" s="235"/>
      <c r="BL80" s="235"/>
      <c r="BM80" s="235"/>
      <c r="BN80" s="235"/>
      <c r="BO80" s="235"/>
      <c r="BP80" s="235"/>
      <c r="BQ80" s="235"/>
      <c r="BR80" s="235"/>
    </row>
    <row r="81" spans="1:70">
      <c r="A81" s="235"/>
      <c r="B81" s="235"/>
      <c r="C81" s="235"/>
      <c r="D81" s="235"/>
      <c r="E81" s="235"/>
      <c r="F81" s="235"/>
      <c r="G81" s="235"/>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235"/>
      <c r="AP81" s="235"/>
      <c r="AQ81" s="235"/>
      <c r="AR81" s="235"/>
      <c r="AS81" s="235"/>
      <c r="AT81" s="235"/>
      <c r="AU81" s="235"/>
      <c r="AV81" s="235"/>
      <c r="AW81" s="235"/>
      <c r="AX81" s="235"/>
      <c r="AY81" s="235"/>
      <c r="AZ81" s="235"/>
      <c r="BA81" s="235"/>
      <c r="BB81" s="235"/>
      <c r="BC81" s="235"/>
      <c r="BD81" s="235"/>
      <c r="BE81" s="235"/>
      <c r="BF81" s="235"/>
      <c r="BG81" s="235"/>
      <c r="BH81" s="235"/>
      <c r="BI81" s="235"/>
      <c r="BJ81" s="235"/>
      <c r="BK81" s="235"/>
      <c r="BL81" s="235"/>
      <c r="BM81" s="235"/>
      <c r="BN81" s="235"/>
      <c r="BO81" s="235"/>
      <c r="BP81" s="235"/>
      <c r="BQ81" s="235"/>
      <c r="BR81" s="235"/>
    </row>
    <row r="82" spans="1:70">
      <c r="A82" s="235"/>
      <c r="B82" s="235"/>
      <c r="C82" s="235"/>
      <c r="D82" s="235"/>
      <c r="E82" s="235"/>
      <c r="F82" s="235"/>
      <c r="G82" s="235"/>
      <c r="H82" s="235"/>
      <c r="I82" s="235"/>
      <c r="J82" s="235"/>
      <c r="K82" s="235"/>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235"/>
      <c r="AP82" s="235"/>
      <c r="AQ82" s="235"/>
      <c r="AR82" s="235"/>
      <c r="AS82" s="235"/>
      <c r="AT82" s="235"/>
      <c r="AU82" s="235"/>
      <c r="AV82" s="235"/>
      <c r="AW82" s="235"/>
      <c r="AX82" s="235"/>
      <c r="AY82" s="235"/>
      <c r="AZ82" s="235"/>
      <c r="BA82" s="235"/>
      <c r="BB82" s="235"/>
      <c r="BC82" s="235"/>
      <c r="BD82" s="235"/>
      <c r="BE82" s="235"/>
      <c r="BF82" s="235"/>
      <c r="BG82" s="235"/>
      <c r="BH82" s="235"/>
      <c r="BI82" s="235"/>
      <c r="BJ82" s="235"/>
      <c r="BK82" s="235"/>
      <c r="BL82" s="235"/>
      <c r="BM82" s="235"/>
      <c r="BN82" s="235"/>
      <c r="BO82" s="235"/>
      <c r="BP82" s="235"/>
      <c r="BQ82" s="235"/>
      <c r="BR82" s="235"/>
    </row>
    <row r="83" spans="1:70">
      <c r="A83" s="235"/>
      <c r="B83" s="235"/>
      <c r="C83" s="235"/>
      <c r="D83" s="235"/>
      <c r="E83" s="235"/>
      <c r="F83" s="235"/>
      <c r="G83" s="235"/>
      <c r="H83" s="235"/>
      <c r="I83" s="235"/>
      <c r="J83" s="235"/>
      <c r="K83" s="235"/>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235"/>
      <c r="AP83" s="235"/>
      <c r="AQ83" s="235"/>
      <c r="AR83" s="235"/>
      <c r="AS83" s="235"/>
      <c r="AT83" s="235"/>
      <c r="AU83" s="235"/>
      <c r="AV83" s="235"/>
      <c r="AW83" s="235"/>
      <c r="AX83" s="235"/>
      <c r="AY83" s="235"/>
      <c r="AZ83" s="235"/>
      <c r="BA83" s="235"/>
      <c r="BB83" s="235"/>
      <c r="BC83" s="235"/>
      <c r="BD83" s="235"/>
      <c r="BE83" s="235"/>
      <c r="BF83" s="235"/>
      <c r="BG83" s="235"/>
      <c r="BH83" s="235"/>
      <c r="BI83" s="235"/>
      <c r="BJ83" s="235"/>
      <c r="BK83" s="235"/>
      <c r="BL83" s="235"/>
      <c r="BM83" s="235"/>
      <c r="BN83" s="235"/>
      <c r="BO83" s="235"/>
      <c r="BP83" s="235"/>
      <c r="BQ83" s="235"/>
      <c r="BR83" s="235"/>
    </row>
    <row r="84" spans="1:70">
      <c r="A84" s="235"/>
      <c r="B84" s="235"/>
      <c r="C84" s="235"/>
      <c r="D84" s="235"/>
      <c r="E84" s="235"/>
      <c r="F84" s="235"/>
      <c r="G84" s="235"/>
      <c r="H84" s="235"/>
      <c r="I84" s="235"/>
      <c r="J84" s="235"/>
      <c r="K84" s="235"/>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235"/>
      <c r="AP84" s="235"/>
      <c r="AQ84" s="235"/>
      <c r="AR84" s="235"/>
      <c r="AS84" s="235"/>
      <c r="AT84" s="235"/>
      <c r="AU84" s="235"/>
      <c r="AV84" s="235"/>
      <c r="AW84" s="235"/>
      <c r="AX84" s="235"/>
      <c r="AY84" s="235"/>
      <c r="AZ84" s="235"/>
      <c r="BA84" s="235"/>
      <c r="BB84" s="235"/>
      <c r="BC84" s="235"/>
      <c r="BD84" s="235"/>
      <c r="BE84" s="235"/>
      <c r="BF84" s="235"/>
      <c r="BG84" s="235"/>
      <c r="BH84" s="235"/>
      <c r="BI84" s="235"/>
      <c r="BJ84" s="235"/>
      <c r="BK84" s="235"/>
      <c r="BL84" s="235"/>
      <c r="BM84" s="235"/>
      <c r="BN84" s="235"/>
      <c r="BO84" s="235"/>
      <c r="BP84" s="235"/>
      <c r="BQ84" s="235"/>
      <c r="BR84" s="235"/>
    </row>
    <row r="85" spans="1:70">
      <c r="A85" s="235"/>
      <c r="B85" s="235"/>
      <c r="C85" s="235"/>
      <c r="D85" s="235"/>
      <c r="E85" s="235"/>
      <c r="F85" s="235"/>
      <c r="G85" s="235"/>
      <c r="H85" s="235"/>
      <c r="I85" s="235"/>
      <c r="J85" s="235"/>
      <c r="K85" s="235"/>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235"/>
      <c r="AQ85" s="235"/>
      <c r="AR85" s="235"/>
      <c r="AS85" s="235"/>
      <c r="AT85" s="235"/>
      <c r="AU85" s="235"/>
      <c r="AV85" s="235"/>
      <c r="AW85" s="235"/>
      <c r="AX85" s="235"/>
      <c r="AY85" s="235"/>
      <c r="AZ85" s="235"/>
      <c r="BA85" s="235"/>
      <c r="BB85" s="235"/>
      <c r="BC85" s="235"/>
      <c r="BD85" s="235"/>
      <c r="BE85" s="235"/>
      <c r="BF85" s="235"/>
      <c r="BG85" s="235"/>
      <c r="BH85" s="235"/>
      <c r="BI85" s="235"/>
      <c r="BJ85" s="235"/>
      <c r="BK85" s="235"/>
      <c r="BL85" s="235"/>
      <c r="BM85" s="235"/>
      <c r="BN85" s="235"/>
      <c r="BO85" s="235"/>
      <c r="BP85" s="235"/>
      <c r="BQ85" s="235"/>
      <c r="BR85" s="235"/>
    </row>
    <row r="86" spans="1:70">
      <c r="A86" s="235"/>
      <c r="B86" s="235"/>
      <c r="C86" s="235"/>
      <c r="D86" s="235"/>
      <c r="E86" s="235"/>
      <c r="F86" s="235"/>
      <c r="G86" s="235"/>
      <c r="H86" s="235"/>
      <c r="I86" s="235"/>
      <c r="J86" s="235"/>
      <c r="K86" s="235"/>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235"/>
      <c r="AP86" s="235"/>
      <c r="AQ86" s="235"/>
      <c r="AR86" s="235"/>
      <c r="AS86" s="235"/>
      <c r="AT86" s="235"/>
      <c r="AU86" s="235"/>
      <c r="AV86" s="235"/>
      <c r="AW86" s="235"/>
      <c r="AX86" s="235"/>
      <c r="AY86" s="235"/>
      <c r="AZ86" s="235"/>
      <c r="BA86" s="235"/>
      <c r="BB86" s="235"/>
      <c r="BC86" s="235"/>
      <c r="BD86" s="235"/>
      <c r="BE86" s="235"/>
      <c r="BF86" s="235"/>
      <c r="BG86" s="235"/>
      <c r="BH86" s="235"/>
      <c r="BI86" s="235"/>
      <c r="BJ86" s="235"/>
      <c r="BK86" s="235"/>
      <c r="BL86" s="235"/>
      <c r="BM86" s="235"/>
      <c r="BN86" s="235"/>
      <c r="BO86" s="235"/>
      <c r="BP86" s="235"/>
      <c r="BQ86" s="235"/>
      <c r="BR86" s="235"/>
    </row>
    <row r="87" spans="1:70">
      <c r="A87" s="235"/>
      <c r="B87" s="235"/>
      <c r="C87" s="235"/>
      <c r="D87" s="235"/>
      <c r="E87" s="235"/>
      <c r="F87" s="235"/>
      <c r="G87" s="235"/>
      <c r="H87" s="235"/>
      <c r="I87" s="235"/>
      <c r="J87" s="235"/>
      <c r="K87" s="235"/>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235"/>
      <c r="AP87" s="235"/>
      <c r="AQ87" s="235"/>
      <c r="AR87" s="235"/>
      <c r="AS87" s="235"/>
      <c r="AT87" s="235"/>
      <c r="AU87" s="235"/>
      <c r="AV87" s="235"/>
      <c r="AW87" s="235"/>
      <c r="AX87" s="235"/>
      <c r="AY87" s="235"/>
      <c r="AZ87" s="235"/>
      <c r="BA87" s="235"/>
      <c r="BB87" s="235"/>
      <c r="BC87" s="235"/>
      <c r="BD87" s="235"/>
      <c r="BE87" s="235"/>
      <c r="BF87" s="235"/>
      <c r="BG87" s="235"/>
      <c r="BH87" s="235"/>
      <c r="BI87" s="235"/>
      <c r="BJ87" s="235"/>
      <c r="BK87" s="235"/>
      <c r="BL87" s="235"/>
      <c r="BM87" s="235"/>
      <c r="BN87" s="235"/>
      <c r="BO87" s="235"/>
      <c r="BP87" s="235"/>
      <c r="BQ87" s="235"/>
      <c r="BR87" s="235"/>
    </row>
    <row r="88" spans="1:70">
      <c r="A88" s="235"/>
      <c r="B88" s="235"/>
      <c r="C88" s="235"/>
      <c r="D88" s="235"/>
      <c r="E88" s="235"/>
      <c r="F88" s="235"/>
      <c r="G88" s="235"/>
      <c r="H88" s="235"/>
      <c r="I88" s="235"/>
      <c r="J88" s="235"/>
      <c r="K88" s="235"/>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235"/>
      <c r="AP88" s="235"/>
      <c r="AQ88" s="235"/>
      <c r="AR88" s="235"/>
      <c r="AS88" s="235"/>
      <c r="AT88" s="235"/>
      <c r="AU88" s="235"/>
      <c r="AV88" s="235"/>
      <c r="AW88" s="235"/>
      <c r="AX88" s="235"/>
      <c r="AY88" s="235"/>
      <c r="AZ88" s="235"/>
      <c r="BA88" s="235"/>
      <c r="BB88" s="235"/>
      <c r="BC88" s="235"/>
      <c r="BD88" s="235"/>
      <c r="BE88" s="235"/>
      <c r="BF88" s="235"/>
      <c r="BG88" s="235"/>
      <c r="BH88" s="235"/>
      <c r="BI88" s="235"/>
      <c r="BJ88" s="235"/>
      <c r="BK88" s="235"/>
      <c r="BL88" s="235"/>
      <c r="BM88" s="235"/>
      <c r="BN88" s="235"/>
      <c r="BO88" s="235"/>
      <c r="BP88" s="235"/>
      <c r="BQ88" s="235"/>
      <c r="BR88" s="235"/>
    </row>
    <row r="89" spans="1:70">
      <c r="A89" s="235"/>
      <c r="B89" s="235"/>
      <c r="C89" s="235"/>
      <c r="D89" s="235"/>
      <c r="E89" s="235"/>
      <c r="F89" s="235"/>
      <c r="G89" s="235"/>
      <c r="H89" s="235"/>
      <c r="I89" s="235"/>
      <c r="J89" s="235"/>
      <c r="K89" s="235"/>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5"/>
      <c r="BA89" s="235"/>
      <c r="BB89" s="235"/>
      <c r="BC89" s="235"/>
      <c r="BD89" s="235"/>
      <c r="BE89" s="235"/>
      <c r="BF89" s="235"/>
      <c r="BG89" s="235"/>
      <c r="BH89" s="235"/>
      <c r="BI89" s="235"/>
      <c r="BJ89" s="235"/>
      <c r="BK89" s="235"/>
      <c r="BL89" s="235"/>
      <c r="BM89" s="235"/>
      <c r="BN89" s="235"/>
      <c r="BO89" s="235"/>
      <c r="BP89" s="235"/>
      <c r="BQ89" s="235"/>
      <c r="BR89" s="235"/>
    </row>
    <row r="90" spans="1:70">
      <c r="A90" s="235"/>
      <c r="B90" s="235"/>
      <c r="C90" s="235"/>
      <c r="D90" s="235"/>
      <c r="E90" s="235"/>
      <c r="F90" s="235"/>
      <c r="G90" s="235"/>
      <c r="H90" s="235"/>
      <c r="I90" s="235"/>
      <c r="J90" s="235"/>
      <c r="K90" s="235"/>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5"/>
      <c r="BA90" s="235"/>
      <c r="BB90" s="235"/>
      <c r="BC90" s="235"/>
      <c r="BD90" s="235"/>
      <c r="BE90" s="235"/>
      <c r="BF90" s="235"/>
      <c r="BG90" s="235"/>
      <c r="BH90" s="235"/>
      <c r="BI90" s="235"/>
      <c r="BJ90" s="235"/>
      <c r="BK90" s="235"/>
      <c r="BL90" s="235"/>
      <c r="BM90" s="235"/>
      <c r="BN90" s="235"/>
      <c r="BO90" s="235"/>
      <c r="BP90" s="235"/>
      <c r="BQ90" s="235"/>
      <c r="BR90" s="235"/>
    </row>
    <row r="91" spans="1:70">
      <c r="A91" s="235"/>
      <c r="B91" s="235"/>
      <c r="C91" s="235"/>
      <c r="D91" s="235"/>
      <c r="E91" s="235"/>
      <c r="F91" s="235"/>
      <c r="G91" s="235"/>
      <c r="H91" s="235"/>
      <c r="I91" s="235"/>
      <c r="J91" s="235"/>
      <c r="K91" s="235"/>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5"/>
      <c r="BA91" s="235"/>
      <c r="BB91" s="235"/>
      <c r="BC91" s="235"/>
      <c r="BD91" s="235"/>
      <c r="BE91" s="235"/>
      <c r="BF91" s="235"/>
      <c r="BG91" s="235"/>
      <c r="BH91" s="235"/>
      <c r="BI91" s="235"/>
      <c r="BJ91" s="235"/>
      <c r="BK91" s="235"/>
      <c r="BL91" s="235"/>
      <c r="BM91" s="235"/>
      <c r="BN91" s="235"/>
      <c r="BO91" s="235"/>
      <c r="BP91" s="235"/>
      <c r="BQ91" s="235"/>
      <c r="BR91" s="235"/>
    </row>
    <row r="92" spans="1:70">
      <c r="A92" s="235"/>
      <c r="B92" s="235"/>
      <c r="C92" s="235"/>
      <c r="D92" s="235"/>
      <c r="E92" s="235"/>
      <c r="F92" s="235"/>
      <c r="G92" s="235"/>
      <c r="H92" s="235"/>
      <c r="I92" s="235"/>
      <c r="J92" s="235"/>
      <c r="K92" s="235"/>
      <c r="L92" s="235"/>
      <c r="M92" s="235"/>
      <c r="N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5"/>
      <c r="BA92" s="235"/>
      <c r="BB92" s="235"/>
      <c r="BC92" s="235"/>
      <c r="BD92" s="235"/>
      <c r="BE92" s="235"/>
      <c r="BF92" s="235"/>
      <c r="BG92" s="235"/>
      <c r="BH92" s="235"/>
      <c r="BI92" s="235"/>
      <c r="BJ92" s="235"/>
      <c r="BK92" s="235"/>
      <c r="BL92" s="235"/>
      <c r="BM92" s="235"/>
      <c r="BN92" s="235"/>
      <c r="BO92" s="235"/>
      <c r="BP92" s="235"/>
      <c r="BQ92" s="235"/>
      <c r="BR92" s="235"/>
    </row>
    <row r="93" spans="1:70">
      <c r="A93" s="235"/>
      <c r="B93" s="235"/>
      <c r="C93" s="235"/>
      <c r="D93" s="235"/>
      <c r="E93" s="235"/>
      <c r="F93" s="235"/>
      <c r="G93" s="235"/>
      <c r="H93" s="235"/>
      <c r="I93" s="235"/>
      <c r="J93" s="235"/>
      <c r="K93" s="235"/>
      <c r="L93" s="235"/>
      <c r="M93" s="235"/>
      <c r="N93" s="235"/>
      <c r="O93" s="235"/>
      <c r="P93" s="235"/>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5"/>
      <c r="BA93" s="235"/>
      <c r="BB93" s="235"/>
      <c r="BC93" s="235"/>
      <c r="BD93" s="235"/>
      <c r="BE93" s="235"/>
      <c r="BF93" s="235"/>
      <c r="BG93" s="235"/>
      <c r="BH93" s="235"/>
      <c r="BI93" s="235"/>
      <c r="BJ93" s="235"/>
      <c r="BK93" s="235"/>
      <c r="BL93" s="235"/>
      <c r="BM93" s="235"/>
      <c r="BN93" s="235"/>
      <c r="BO93" s="235"/>
      <c r="BP93" s="235"/>
      <c r="BQ93" s="235"/>
      <c r="BR93" s="235"/>
    </row>
    <row r="94" spans="1:70">
      <c r="A94" s="235"/>
      <c r="B94" s="235"/>
      <c r="C94" s="235"/>
      <c r="D94" s="235"/>
      <c r="E94" s="235"/>
      <c r="F94" s="235"/>
      <c r="G94" s="235"/>
      <c r="H94" s="235"/>
      <c r="I94" s="235"/>
      <c r="J94" s="235"/>
      <c r="K94" s="235"/>
      <c r="L94" s="235"/>
      <c r="M94" s="235"/>
      <c r="N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5"/>
      <c r="BA94" s="235"/>
      <c r="BB94" s="235"/>
      <c r="BC94" s="235"/>
      <c r="BD94" s="235"/>
      <c r="BE94" s="235"/>
      <c r="BF94" s="235"/>
      <c r="BG94" s="235"/>
      <c r="BH94" s="235"/>
      <c r="BI94" s="235"/>
      <c r="BJ94" s="235"/>
      <c r="BK94" s="235"/>
      <c r="BL94" s="235"/>
      <c r="BM94" s="235"/>
      <c r="BN94" s="235"/>
      <c r="BO94" s="235"/>
      <c r="BP94" s="235"/>
      <c r="BQ94" s="235"/>
      <c r="BR94" s="235"/>
    </row>
    <row r="95" spans="1:70">
      <c r="A95" s="235"/>
      <c r="B95" s="235"/>
      <c r="C95" s="235"/>
      <c r="D95" s="235"/>
      <c r="E95" s="235"/>
      <c r="F95" s="235"/>
      <c r="G95" s="235"/>
      <c r="H95" s="235"/>
      <c r="I95" s="235"/>
      <c r="J95" s="235"/>
      <c r="K95" s="235"/>
      <c r="L95" s="235"/>
      <c r="M95" s="235"/>
      <c r="N95" s="235"/>
      <c r="O95" s="235"/>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5"/>
      <c r="BA95" s="235"/>
      <c r="BB95" s="235"/>
      <c r="BC95" s="235"/>
      <c r="BD95" s="235"/>
      <c r="BE95" s="235"/>
      <c r="BF95" s="235"/>
      <c r="BG95" s="235"/>
      <c r="BH95" s="235"/>
      <c r="BI95" s="235"/>
      <c r="BJ95" s="235"/>
      <c r="BK95" s="235"/>
      <c r="BL95" s="235"/>
      <c r="BM95" s="235"/>
      <c r="BN95" s="235"/>
      <c r="BO95" s="235"/>
      <c r="BP95" s="235"/>
      <c r="BQ95" s="235"/>
      <c r="BR95" s="235"/>
    </row>
    <row r="96" spans="1:70">
      <c r="A96" s="235"/>
      <c r="B96" s="235"/>
      <c r="C96" s="235"/>
      <c r="D96" s="235"/>
      <c r="E96" s="235"/>
      <c r="F96" s="235"/>
      <c r="G96" s="235"/>
      <c r="H96" s="235"/>
      <c r="I96" s="235"/>
      <c r="J96" s="235"/>
      <c r="K96" s="235"/>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5"/>
      <c r="BA96" s="235"/>
      <c r="BB96" s="235"/>
      <c r="BC96" s="235"/>
      <c r="BD96" s="235"/>
      <c r="BE96" s="235"/>
      <c r="BF96" s="235"/>
      <c r="BG96" s="235"/>
      <c r="BH96" s="235"/>
      <c r="BI96" s="235"/>
      <c r="BJ96" s="235"/>
      <c r="BK96" s="235"/>
      <c r="BL96" s="235"/>
      <c r="BM96" s="235"/>
      <c r="BN96" s="235"/>
      <c r="BO96" s="235"/>
      <c r="BP96" s="235"/>
      <c r="BQ96" s="235"/>
      <c r="BR96" s="235"/>
    </row>
    <row r="97" spans="1:70">
      <c r="A97" s="235"/>
      <c r="B97" s="235"/>
      <c r="C97" s="235"/>
      <c r="D97" s="235"/>
      <c r="E97" s="235"/>
      <c r="F97" s="235"/>
      <c r="G97" s="235"/>
      <c r="H97" s="235"/>
      <c r="I97" s="235"/>
      <c r="J97" s="235"/>
      <c r="K97" s="235"/>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5"/>
      <c r="BA97" s="235"/>
      <c r="BB97" s="235"/>
      <c r="BC97" s="235"/>
      <c r="BD97" s="235"/>
      <c r="BE97" s="235"/>
      <c r="BF97" s="235"/>
      <c r="BG97" s="235"/>
      <c r="BH97" s="235"/>
      <c r="BI97" s="235"/>
      <c r="BJ97" s="235"/>
      <c r="BK97" s="235"/>
      <c r="BL97" s="235"/>
      <c r="BM97" s="235"/>
      <c r="BN97" s="235"/>
      <c r="BO97" s="235"/>
      <c r="BP97" s="235"/>
      <c r="BQ97" s="235"/>
      <c r="BR97" s="235"/>
    </row>
    <row r="98" spans="1:70">
      <c r="A98" s="235"/>
      <c r="B98" s="235"/>
      <c r="C98" s="235"/>
      <c r="D98" s="235"/>
      <c r="E98" s="235"/>
      <c r="F98" s="235"/>
      <c r="G98" s="235"/>
      <c r="H98" s="235"/>
      <c r="I98" s="235"/>
      <c r="J98" s="235"/>
      <c r="K98" s="235"/>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5"/>
      <c r="BA98" s="235"/>
      <c r="BB98" s="235"/>
      <c r="BC98" s="235"/>
      <c r="BD98" s="235"/>
      <c r="BE98" s="235"/>
      <c r="BF98" s="235"/>
      <c r="BG98" s="235"/>
      <c r="BH98" s="235"/>
      <c r="BI98" s="235"/>
      <c r="BJ98" s="235"/>
      <c r="BK98" s="235"/>
      <c r="BL98" s="235"/>
      <c r="BM98" s="235"/>
      <c r="BN98" s="235"/>
      <c r="BO98" s="235"/>
      <c r="BP98" s="235"/>
      <c r="BQ98" s="235"/>
      <c r="BR98" s="235"/>
    </row>
    <row r="99" spans="1:70">
      <c r="A99" s="235"/>
      <c r="B99" s="235"/>
      <c r="C99" s="235"/>
      <c r="D99" s="235"/>
      <c r="E99" s="235"/>
      <c r="F99" s="235"/>
      <c r="G99" s="235"/>
      <c r="H99" s="235"/>
      <c r="I99" s="235"/>
      <c r="J99" s="235"/>
      <c r="K99" s="235"/>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5"/>
      <c r="BA99" s="235"/>
      <c r="BB99" s="235"/>
      <c r="BC99" s="235"/>
      <c r="BD99" s="235"/>
      <c r="BE99" s="235"/>
      <c r="BF99" s="235"/>
      <c r="BG99" s="235"/>
      <c r="BH99" s="235"/>
      <c r="BI99" s="235"/>
      <c r="BJ99" s="235"/>
      <c r="BK99" s="235"/>
      <c r="BL99" s="235"/>
      <c r="BM99" s="235"/>
      <c r="BN99" s="235"/>
      <c r="BO99" s="235"/>
      <c r="BP99" s="235"/>
      <c r="BQ99" s="235"/>
      <c r="BR99" s="235"/>
    </row>
    <row r="100" spans="1:70">
      <c r="A100" s="235"/>
      <c r="B100" s="235"/>
      <c r="C100" s="235"/>
      <c r="D100" s="235"/>
      <c r="E100" s="235"/>
      <c r="F100" s="235"/>
      <c r="G100" s="235"/>
      <c r="H100" s="235"/>
      <c r="I100" s="235"/>
      <c r="J100" s="235"/>
      <c r="K100" s="235"/>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5"/>
      <c r="BA100" s="235"/>
      <c r="BB100" s="235"/>
      <c r="BC100" s="235"/>
      <c r="BD100" s="235"/>
      <c r="BE100" s="235"/>
      <c r="BF100" s="235"/>
      <c r="BG100" s="235"/>
      <c r="BH100" s="235"/>
      <c r="BI100" s="235"/>
      <c r="BJ100" s="235"/>
      <c r="BK100" s="235"/>
      <c r="BL100" s="235"/>
      <c r="BM100" s="235"/>
      <c r="BN100" s="235"/>
      <c r="BO100" s="235"/>
      <c r="BP100" s="235"/>
      <c r="BQ100" s="235"/>
      <c r="BR100" s="235"/>
    </row>
    <row r="101" spans="1:70">
      <c r="A101" s="235"/>
      <c r="B101" s="235"/>
      <c r="C101" s="235"/>
      <c r="D101" s="235"/>
      <c r="E101" s="235"/>
      <c r="F101" s="235"/>
      <c r="G101" s="235"/>
      <c r="H101" s="235"/>
      <c r="I101" s="235"/>
      <c r="J101" s="235"/>
      <c r="K101" s="235"/>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5"/>
      <c r="BA101" s="235"/>
      <c r="BB101" s="235"/>
      <c r="BC101" s="235"/>
      <c r="BD101" s="235"/>
      <c r="BE101" s="235"/>
      <c r="BF101" s="235"/>
      <c r="BG101" s="235"/>
      <c r="BH101" s="235"/>
      <c r="BI101" s="235"/>
      <c r="BJ101" s="235"/>
      <c r="BK101" s="235"/>
      <c r="BL101" s="235"/>
      <c r="BM101" s="235"/>
      <c r="BN101" s="235"/>
      <c r="BO101" s="235"/>
      <c r="BP101" s="235"/>
      <c r="BQ101" s="235"/>
      <c r="BR101" s="235"/>
    </row>
    <row r="102" spans="1:70">
      <c r="A102" s="235"/>
      <c r="B102" s="235"/>
      <c r="C102" s="235"/>
      <c r="D102" s="235"/>
      <c r="E102" s="235"/>
      <c r="F102" s="235"/>
      <c r="G102" s="235"/>
      <c r="H102" s="235"/>
      <c r="I102" s="235"/>
      <c r="J102" s="235"/>
      <c r="K102" s="235"/>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5"/>
      <c r="BA102" s="235"/>
      <c r="BB102" s="235"/>
      <c r="BC102" s="235"/>
      <c r="BD102" s="235"/>
      <c r="BE102" s="235"/>
      <c r="BF102" s="235"/>
      <c r="BG102" s="235"/>
      <c r="BH102" s="235"/>
      <c r="BI102" s="235"/>
      <c r="BJ102" s="235"/>
      <c r="BK102" s="235"/>
      <c r="BL102" s="235"/>
      <c r="BM102" s="235"/>
      <c r="BN102" s="235"/>
      <c r="BO102" s="235"/>
      <c r="BP102" s="235"/>
      <c r="BQ102" s="235"/>
      <c r="BR102" s="235"/>
    </row>
    <row r="103" spans="1:70">
      <c r="A103" s="235"/>
      <c r="B103" s="235"/>
      <c r="C103" s="235"/>
      <c r="D103" s="235"/>
      <c r="E103" s="235"/>
      <c r="F103" s="235"/>
      <c r="G103" s="235"/>
      <c r="H103" s="235"/>
      <c r="I103" s="235"/>
      <c r="J103" s="235"/>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5"/>
      <c r="BA103" s="235"/>
      <c r="BB103" s="235"/>
      <c r="BC103" s="235"/>
      <c r="BD103" s="235"/>
      <c r="BE103" s="235"/>
      <c r="BF103" s="235"/>
      <c r="BG103" s="235"/>
      <c r="BH103" s="235"/>
      <c r="BI103" s="235"/>
      <c r="BJ103" s="235"/>
      <c r="BK103" s="235"/>
      <c r="BL103" s="235"/>
      <c r="BM103" s="235"/>
      <c r="BN103" s="235"/>
      <c r="BO103" s="235"/>
      <c r="BP103" s="235"/>
      <c r="BQ103" s="235"/>
      <c r="BR103" s="235"/>
    </row>
  </sheetData>
  <sheetProtection sheet="1" objects="1" scenarios="1" selectLockedCells="1"/>
  <mergeCells count="18">
    <mergeCell ref="L11:L13"/>
    <mergeCell ref="M11:M13"/>
    <mergeCell ref="I11:I13"/>
    <mergeCell ref="H11:H13"/>
    <mergeCell ref="B32:J40"/>
    <mergeCell ref="K28:M29"/>
    <mergeCell ref="D3:I3"/>
    <mergeCell ref="K9:M9"/>
    <mergeCell ref="K10:M10"/>
    <mergeCell ref="B9:I9"/>
    <mergeCell ref="B10:B30"/>
    <mergeCell ref="C10:I10"/>
    <mergeCell ref="D11:D13"/>
    <mergeCell ref="E11:E13"/>
    <mergeCell ref="F11:F13"/>
    <mergeCell ref="G11:G13"/>
    <mergeCell ref="C11:C13"/>
    <mergeCell ref="K11:K13"/>
  </mergeCells>
  <conditionalFormatting sqref="C5:C6">
    <cfRule type="containsText" dxfId="54" priority="1" operator="containsText" text="Instruction">
      <formula>NOT(ISERROR(SEARCH("Instruction",C5)))</formula>
    </cfRule>
    <cfRule type="expression" dxfId="53" priority="2"/>
  </conditionalFormatting>
  <conditionalFormatting sqref="E5:E6">
    <cfRule type="containsText" dxfId="52" priority="4" stopIfTrue="1" operator="containsText" text="Instruction">
      <formula>NOT(ISERROR(SEARCH("Instruction",E5)))</formula>
    </cfRule>
    <cfRule type="expression" dxfId="51" priority="5"/>
  </conditionalFormatting>
  <conditionalFormatting sqref="K28">
    <cfRule type="expression" dxfId="50" priority="3">
      <formula>D30&lt;&gt;L30</formula>
    </cfRule>
  </conditionalFormatting>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09A62-D5EB-2F48-BD1B-689A58E23C65}">
  <dimension ref="A1:BR103"/>
  <sheetViews>
    <sheetView topLeftCell="D12" zoomScale="85" zoomScaleNormal="85" workbookViewId="0">
      <selection activeCell="L21" sqref="L21"/>
    </sheetView>
  </sheetViews>
  <sheetFormatPr defaultColWidth="11" defaultRowHeight="15.95"/>
  <cols>
    <col min="1" max="1" width="4" style="303" customWidth="1"/>
    <col min="2" max="2" width="7.625" customWidth="1"/>
    <col min="3" max="3" width="76.125" customWidth="1"/>
    <col min="4" max="4" width="21.875" customWidth="1"/>
    <col min="5" max="5" width="57.375" customWidth="1"/>
    <col min="6" max="6" width="25.375" customWidth="1"/>
    <col min="7" max="7" width="36.875" customWidth="1"/>
    <col min="8" max="8" width="18.375" customWidth="1"/>
    <col min="9" max="9" width="39.5" customWidth="1"/>
    <col min="10" max="10" width="20.5" style="235" customWidth="1"/>
    <col min="11" max="11" width="70.875" customWidth="1"/>
    <col min="12" max="12" width="15" customWidth="1"/>
    <col min="13" max="13" width="18" customWidth="1"/>
    <col min="14" max="14" width="4.125" style="235" customWidth="1"/>
    <col min="15" max="70" width="11" style="303"/>
  </cols>
  <sheetData>
    <row r="1" spans="1:14">
      <c r="A1" s="234" t="s">
        <v>35</v>
      </c>
      <c r="B1" s="234" t="s">
        <v>35</v>
      </c>
      <c r="C1" s="234" t="s">
        <v>35</v>
      </c>
      <c r="D1" s="234" t="s">
        <v>35</v>
      </c>
      <c r="E1" s="234" t="s">
        <v>35</v>
      </c>
      <c r="F1" s="234" t="s">
        <v>35</v>
      </c>
      <c r="G1" s="234" t="s">
        <v>35</v>
      </c>
      <c r="H1" s="234" t="s">
        <v>35</v>
      </c>
      <c r="I1" s="234" t="s">
        <v>35</v>
      </c>
      <c r="J1" s="234" t="s">
        <v>35</v>
      </c>
      <c r="K1" s="234" t="s">
        <v>35</v>
      </c>
      <c r="L1" s="234" t="s">
        <v>35</v>
      </c>
      <c r="M1" s="234" t="s">
        <v>35</v>
      </c>
      <c r="N1" s="234" t="s">
        <v>35</v>
      </c>
    </row>
    <row r="2" spans="1:14">
      <c r="A2" s="234"/>
      <c r="B2" s="235"/>
      <c r="C2" s="304"/>
      <c r="D2" s="304"/>
      <c r="E2" s="304"/>
      <c r="F2" s="304"/>
      <c r="G2" s="304"/>
      <c r="H2" s="304"/>
      <c r="I2" s="304"/>
      <c r="J2" s="304"/>
      <c r="K2" s="304"/>
      <c r="L2" s="304"/>
      <c r="M2" s="304"/>
      <c r="N2" s="234"/>
    </row>
    <row r="3" spans="1:14" ht="108.95" customHeight="1">
      <c r="A3" s="234" t="s">
        <v>35</v>
      </c>
      <c r="B3" s="235"/>
      <c r="C3" s="304"/>
      <c r="D3" s="437" t="s">
        <v>36</v>
      </c>
      <c r="E3" s="443"/>
      <c r="F3" s="443"/>
      <c r="G3" s="443"/>
      <c r="H3" s="443"/>
      <c r="I3" s="443"/>
      <c r="J3" s="304"/>
      <c r="K3" s="304"/>
      <c r="L3" s="304"/>
      <c r="M3" s="304"/>
      <c r="N3" s="234" t="s">
        <v>35</v>
      </c>
    </row>
    <row r="4" spans="1:14" ht="18.95">
      <c r="A4" s="234" t="s">
        <v>35</v>
      </c>
      <c r="B4" s="237"/>
      <c r="C4" s="305" t="s">
        <v>9</v>
      </c>
      <c r="D4" s="304"/>
      <c r="E4" s="305" t="s">
        <v>38</v>
      </c>
      <c r="F4" s="304"/>
      <c r="G4" s="306" t="s">
        <v>39</v>
      </c>
      <c r="H4" s="304"/>
      <c r="I4" s="306" t="s">
        <v>40</v>
      </c>
      <c r="J4" s="304"/>
      <c r="K4" s="306" t="s">
        <v>41</v>
      </c>
      <c r="L4" s="304"/>
      <c r="M4" s="304"/>
      <c r="N4" s="234" t="s">
        <v>35</v>
      </c>
    </row>
    <row r="5" spans="1:14" ht="65.099999999999994" customHeight="1">
      <c r="A5" s="234" t="s">
        <v>35</v>
      </c>
      <c r="B5" s="237"/>
      <c r="C5" s="307" t="str">
        <f>IF('Présentation de la cohorte'!H8="Saisir le nom  (organisation) du membre 2","Instruction : Veuillez saisir le nom du membre dans la section Présentation de la cohorte",'Présentation de la cohorte'!H8)</f>
        <v>Instruction : Veuillez saisir le nom du membre dans la section Présentation de la cohorte</v>
      </c>
      <c r="D5" s="308"/>
      <c r="E5" s="307" t="str">
        <f>IF('Présentation de la cohorte'!D10="Sélectionner le nombre de membres","Instruction : Veuillez saisir le nombre de membres de la cohorte dans la section Présentation de la cohorte ",'Présentation de la cohorte'!D10)</f>
        <v xml:space="preserve">Instruction : Veuillez saisir le nombre de membres de la cohorte dans la section Présentation de la cohorte </v>
      </c>
      <c r="F5" s="308"/>
      <c r="G5" s="309">
        <f>D30</f>
        <v>0</v>
      </c>
      <c r="H5" s="308"/>
      <c r="I5" s="309" t="e">
        <f>F30</f>
        <v>#VALUE!</v>
      </c>
      <c r="J5" s="308"/>
      <c r="K5" s="310">
        <v>0.8</v>
      </c>
      <c r="L5" s="304"/>
      <c r="M5" s="304"/>
      <c r="N5" s="234" t="s">
        <v>35</v>
      </c>
    </row>
    <row r="6" spans="1:14" ht="17.100000000000001" customHeight="1">
      <c r="A6" s="234"/>
      <c r="B6" s="237"/>
      <c r="C6" s="311"/>
      <c r="D6" s="304"/>
      <c r="E6" s="311"/>
      <c r="F6" s="304"/>
      <c r="G6" s="312"/>
      <c r="H6" s="304"/>
      <c r="I6" s="312"/>
      <c r="J6" s="304"/>
      <c r="K6" s="313"/>
      <c r="L6" s="304"/>
      <c r="M6" s="304"/>
      <c r="N6" s="234"/>
    </row>
    <row r="7" spans="1:14" ht="8.1" customHeight="1">
      <c r="A7" s="314" t="s">
        <v>35</v>
      </c>
      <c r="B7" s="304"/>
      <c r="C7" s="304"/>
      <c r="D7" s="304"/>
      <c r="E7" s="304"/>
      <c r="F7" s="304"/>
      <c r="G7" s="304"/>
      <c r="H7" s="304"/>
      <c r="I7" s="304"/>
      <c r="J7" s="304"/>
      <c r="K7" s="304"/>
      <c r="L7" s="304"/>
      <c r="M7" s="304"/>
      <c r="N7" s="314" t="s">
        <v>35</v>
      </c>
    </row>
    <row r="8" spans="1:14" ht="14.1" customHeight="1">
      <c r="A8" s="314" t="s">
        <v>35</v>
      </c>
      <c r="B8" s="304"/>
      <c r="C8" s="304"/>
      <c r="D8" s="304"/>
      <c r="E8" s="304"/>
      <c r="F8" s="304"/>
      <c r="G8" s="304"/>
      <c r="H8" s="304"/>
      <c r="I8" s="304"/>
      <c r="J8" s="304"/>
      <c r="K8" s="304"/>
      <c r="L8" s="304"/>
      <c r="M8" s="304"/>
      <c r="N8" s="314" t="s">
        <v>35</v>
      </c>
    </row>
    <row r="9" spans="1:14" ht="27.95" customHeight="1">
      <c r="A9" s="314" t="s">
        <v>35</v>
      </c>
      <c r="B9" s="444" t="s">
        <v>42</v>
      </c>
      <c r="C9" s="444"/>
      <c r="D9" s="444"/>
      <c r="E9" s="444"/>
      <c r="F9" s="444"/>
      <c r="G9" s="444"/>
      <c r="H9" s="444"/>
      <c r="I9" s="444"/>
      <c r="J9" s="314" t="s">
        <v>35</v>
      </c>
      <c r="K9" s="444" t="s">
        <v>43</v>
      </c>
      <c r="L9" s="444"/>
      <c r="M9" s="444"/>
      <c r="N9" s="314" t="s">
        <v>35</v>
      </c>
    </row>
    <row r="10" spans="1:14" ht="24.95" customHeight="1">
      <c r="A10" s="314" t="s">
        <v>35</v>
      </c>
      <c r="B10" s="454" t="s">
        <v>44</v>
      </c>
      <c r="C10" s="455" t="s">
        <v>76</v>
      </c>
      <c r="D10" s="455"/>
      <c r="E10" s="455"/>
      <c r="F10" s="455"/>
      <c r="G10" s="455"/>
      <c r="H10" s="455"/>
      <c r="I10" s="455"/>
      <c r="J10" s="314" t="s">
        <v>35</v>
      </c>
      <c r="K10" s="455" t="s">
        <v>46</v>
      </c>
      <c r="L10" s="455"/>
      <c r="M10" s="455"/>
      <c r="N10" s="314" t="s">
        <v>35</v>
      </c>
    </row>
    <row r="11" spans="1:14" ht="39.950000000000003" customHeight="1">
      <c r="A11" s="314" t="s">
        <v>35</v>
      </c>
      <c r="B11" s="454"/>
      <c r="C11" s="457" t="s">
        <v>47</v>
      </c>
      <c r="D11" s="451" t="s">
        <v>48</v>
      </c>
      <c r="E11" s="451" t="s">
        <v>77</v>
      </c>
      <c r="F11" s="451" t="s">
        <v>50</v>
      </c>
      <c r="G11" s="451" t="s">
        <v>78</v>
      </c>
      <c r="H11" s="452" t="s">
        <v>52</v>
      </c>
      <c r="I11" s="452" t="s">
        <v>53</v>
      </c>
      <c r="J11" s="314" t="s">
        <v>35</v>
      </c>
      <c r="K11" s="451" t="s">
        <v>54</v>
      </c>
      <c r="L11" s="452" t="s">
        <v>55</v>
      </c>
      <c r="M11" s="452" t="s">
        <v>56</v>
      </c>
      <c r="N11" s="314" t="s">
        <v>35</v>
      </c>
    </row>
    <row r="12" spans="1:14" ht="24.95" customHeight="1">
      <c r="A12" s="314" t="s">
        <v>35</v>
      </c>
      <c r="B12" s="454"/>
      <c r="C12" s="457"/>
      <c r="D12" s="451"/>
      <c r="E12" s="451"/>
      <c r="F12" s="451"/>
      <c r="G12" s="451"/>
      <c r="H12" s="452"/>
      <c r="I12" s="452"/>
      <c r="J12" s="314" t="s">
        <v>35</v>
      </c>
      <c r="K12" s="451"/>
      <c r="L12" s="452"/>
      <c r="M12" s="452"/>
      <c r="N12" s="314" t="s">
        <v>35</v>
      </c>
    </row>
    <row r="13" spans="1:14" ht="20.100000000000001" customHeight="1">
      <c r="A13" s="314"/>
      <c r="B13" s="454"/>
      <c r="C13" s="457"/>
      <c r="D13" s="451"/>
      <c r="E13" s="451"/>
      <c r="F13" s="451"/>
      <c r="G13" s="451"/>
      <c r="H13" s="452"/>
      <c r="I13" s="452"/>
      <c r="J13" s="314"/>
      <c r="K13" s="451"/>
      <c r="L13" s="452"/>
      <c r="M13" s="452"/>
      <c r="N13" s="314"/>
    </row>
    <row r="14" spans="1:14" ht="35.1" customHeight="1">
      <c r="A14" s="314" t="s">
        <v>35</v>
      </c>
      <c r="B14" s="454"/>
      <c r="C14" s="316" t="s">
        <v>57</v>
      </c>
      <c r="D14" s="317">
        <f>SUM(D15:D20)</f>
        <v>0</v>
      </c>
      <c r="E14" s="318" t="e">
        <f>SUM(E15:E20)</f>
        <v>#VALUE!</v>
      </c>
      <c r="F14" s="319" t="e">
        <f>MIN(40000,($K$5*E14))</f>
        <v>#VALUE!</v>
      </c>
      <c r="G14" s="320" t="e">
        <f>F14/D28</f>
        <v>#VALUE!</v>
      </c>
      <c r="H14" s="317">
        <f>SUM(H15:H20)</f>
        <v>0</v>
      </c>
      <c r="I14" s="318" t="e">
        <f>F14/1.14975</f>
        <v>#VALUE!</v>
      </c>
      <c r="J14" s="314" t="s">
        <v>35</v>
      </c>
      <c r="K14" s="321" t="s">
        <v>58</v>
      </c>
      <c r="L14" s="322" t="e">
        <f>SUM((L15:L17))</f>
        <v>#VALUE!</v>
      </c>
      <c r="M14" s="323" t="e">
        <f>L14/D30</f>
        <v>#VALUE!</v>
      </c>
      <c r="N14" s="314" t="s">
        <v>35</v>
      </c>
    </row>
    <row r="15" spans="1:14" ht="57.95" customHeight="1">
      <c r="A15" s="314" t="s">
        <v>35</v>
      </c>
      <c r="B15" s="454"/>
      <c r="C15" s="324" t="s">
        <v>59</v>
      </c>
      <c r="D15" s="225">
        <v>0</v>
      </c>
      <c r="E15" s="325">
        <f>D15</f>
        <v>0</v>
      </c>
      <c r="F15" s="326">
        <f t="shared" ref="F15:F20" si="0">E15*$K$5</f>
        <v>0</v>
      </c>
      <c r="G15" s="327" t="e">
        <f t="shared" ref="G15:G25" si="1">F15/$D$28</f>
        <v>#DIV/0!</v>
      </c>
      <c r="H15" s="325">
        <f t="shared" ref="H15:H20" si="2">D15/1.14975</f>
        <v>0</v>
      </c>
      <c r="I15" s="325">
        <f>F15/1.14975</f>
        <v>0</v>
      </c>
      <c r="J15" s="314" t="s">
        <v>35</v>
      </c>
      <c r="K15" s="328" t="s">
        <v>60</v>
      </c>
      <c r="L15" s="329" t="e">
        <f>F30</f>
        <v>#VALUE!</v>
      </c>
      <c r="M15" s="330" t="e">
        <f t="shared" ref="M15:M21" si="3">L15/$D$30</f>
        <v>#VALUE!</v>
      </c>
      <c r="N15" s="314" t="s">
        <v>35</v>
      </c>
    </row>
    <row r="16" spans="1:14" ht="54" customHeight="1">
      <c r="A16" s="314" t="s">
        <v>35</v>
      </c>
      <c r="B16" s="454"/>
      <c r="C16" s="331" t="s">
        <v>79</v>
      </c>
      <c r="D16" s="225">
        <v>0</v>
      </c>
      <c r="E16" s="325">
        <f>MAX(0,MIN(D16,(25000-E23),(0.3*$D$28-E23)))</f>
        <v>0</v>
      </c>
      <c r="F16" s="326">
        <f t="shared" si="0"/>
        <v>0</v>
      </c>
      <c r="G16" s="327" t="e">
        <f t="shared" si="1"/>
        <v>#DIV/0!</v>
      </c>
      <c r="H16" s="325">
        <f t="shared" si="2"/>
        <v>0</v>
      </c>
      <c r="I16" s="325">
        <f t="shared" ref="I16:I27" si="4">F16/1.14975</f>
        <v>0</v>
      </c>
      <c r="J16" s="314" t="s">
        <v>35</v>
      </c>
      <c r="K16" s="332" t="s">
        <v>80</v>
      </c>
      <c r="L16" s="216">
        <v>0</v>
      </c>
      <c r="M16" s="333" t="e">
        <f t="shared" si="3"/>
        <v>#DIV/0!</v>
      </c>
      <c r="N16" s="314" t="s">
        <v>35</v>
      </c>
    </row>
    <row r="17" spans="1:70" ht="42" customHeight="1">
      <c r="A17" s="314" t="s">
        <v>35</v>
      </c>
      <c r="B17" s="454"/>
      <c r="C17" s="334" t="s">
        <v>81</v>
      </c>
      <c r="D17" s="225">
        <v>0</v>
      </c>
      <c r="E17" s="325">
        <f>MAX(0,MIN(D17,(15000-E24),(0.2*$D$28-E24)))</f>
        <v>0</v>
      </c>
      <c r="F17" s="326">
        <f t="shared" si="0"/>
        <v>0</v>
      </c>
      <c r="G17" s="327" t="e">
        <f t="shared" si="1"/>
        <v>#DIV/0!</v>
      </c>
      <c r="H17" s="325">
        <f t="shared" si="2"/>
        <v>0</v>
      </c>
      <c r="I17" s="325">
        <f t="shared" si="4"/>
        <v>0</v>
      </c>
      <c r="J17" s="314" t="s">
        <v>35</v>
      </c>
      <c r="K17" s="332" t="s">
        <v>80</v>
      </c>
      <c r="L17" s="216">
        <v>0</v>
      </c>
      <c r="M17" s="333" t="e">
        <f t="shared" si="3"/>
        <v>#DIV/0!</v>
      </c>
      <c r="N17" s="314" t="s">
        <v>35</v>
      </c>
    </row>
    <row r="18" spans="1:70" ht="54" customHeight="1">
      <c r="A18" s="314"/>
      <c r="B18" s="454"/>
      <c r="C18" s="334" t="s">
        <v>82</v>
      </c>
      <c r="D18" s="225">
        <v>0</v>
      </c>
      <c r="E18" s="325">
        <f>MAX(0,MIN(D18,(15000-E25),((0.2*$D$28)-E25)))</f>
        <v>0</v>
      </c>
      <c r="F18" s="326">
        <f t="shared" si="0"/>
        <v>0</v>
      </c>
      <c r="G18" s="327" t="e">
        <f t="shared" si="1"/>
        <v>#DIV/0!</v>
      </c>
      <c r="H18" s="325">
        <f t="shared" si="2"/>
        <v>0</v>
      </c>
      <c r="I18" s="325">
        <f t="shared" si="4"/>
        <v>0</v>
      </c>
      <c r="J18" s="314"/>
      <c r="K18" s="315" t="s">
        <v>65</v>
      </c>
      <c r="L18" s="322">
        <f>SUM(L19:L21)</f>
        <v>0</v>
      </c>
      <c r="M18" s="323" t="e">
        <f t="shared" si="3"/>
        <v>#DIV/0!</v>
      </c>
      <c r="N18" s="314"/>
    </row>
    <row r="19" spans="1:70" ht="54" customHeight="1">
      <c r="A19" s="314"/>
      <c r="B19" s="454"/>
      <c r="C19" s="334" t="s">
        <v>83</v>
      </c>
      <c r="D19" s="225">
        <v>0</v>
      </c>
      <c r="E19" s="325">
        <f>MAX(0,MIN(D19,(7500-E26),((0.1*$D$28)-E26)))</f>
        <v>0</v>
      </c>
      <c r="F19" s="326">
        <f t="shared" si="0"/>
        <v>0</v>
      </c>
      <c r="G19" s="327" t="e">
        <f t="shared" si="1"/>
        <v>#DIV/0!</v>
      </c>
      <c r="H19" s="325">
        <f t="shared" si="2"/>
        <v>0</v>
      </c>
      <c r="I19" s="325">
        <f t="shared" si="4"/>
        <v>0</v>
      </c>
      <c r="J19" s="314"/>
      <c r="K19" s="335" t="s">
        <v>84</v>
      </c>
      <c r="L19" s="216">
        <v>0</v>
      </c>
      <c r="M19" s="333" t="e">
        <f t="shared" si="3"/>
        <v>#DIV/0!</v>
      </c>
      <c r="N19" s="314"/>
    </row>
    <row r="20" spans="1:70" ht="30">
      <c r="A20" s="314"/>
      <c r="B20" s="454"/>
      <c r="C20" s="334" t="s">
        <v>85</v>
      </c>
      <c r="D20" s="225">
        <v>0</v>
      </c>
      <c r="E20" s="325" t="e">
        <f>IF(ISBLANK(D20),0,MIN(D20,(6250/E5)-E27))</f>
        <v>#VALUE!</v>
      </c>
      <c r="F20" s="326" t="e">
        <f t="shared" si="0"/>
        <v>#VALUE!</v>
      </c>
      <c r="G20" s="327" t="e">
        <f t="shared" si="1"/>
        <v>#VALUE!</v>
      </c>
      <c r="H20" s="325">
        <f t="shared" si="2"/>
        <v>0</v>
      </c>
      <c r="I20" s="325" t="e">
        <f t="shared" si="4"/>
        <v>#VALUE!</v>
      </c>
      <c r="J20" s="314"/>
      <c r="K20" s="332" t="s">
        <v>86</v>
      </c>
      <c r="L20" s="216">
        <v>0</v>
      </c>
      <c r="M20" s="333" t="e">
        <f t="shared" si="3"/>
        <v>#DIV/0!</v>
      </c>
      <c r="N20" s="314"/>
    </row>
    <row r="21" spans="1:70" ht="47.1" customHeight="1">
      <c r="A21" s="314" t="s">
        <v>35</v>
      </c>
      <c r="B21" s="454"/>
      <c r="C21" s="316" t="s">
        <v>70</v>
      </c>
      <c r="D21" s="336">
        <f>SUM(D22:D27)</f>
        <v>0</v>
      </c>
      <c r="E21" s="336" t="e">
        <f>SUM(E22:E27)</f>
        <v>#VALUE!</v>
      </c>
      <c r="F21" s="337" t="e">
        <f>MIN((E21*$K$5),(75000-F14))</f>
        <v>#VALUE!</v>
      </c>
      <c r="G21" s="338" t="e">
        <f t="shared" si="1"/>
        <v>#VALUE!</v>
      </c>
      <c r="H21" s="339">
        <f>SUM(H22:H27)</f>
        <v>0</v>
      </c>
      <c r="I21" s="336" t="e">
        <f t="shared" si="4"/>
        <v>#VALUE!</v>
      </c>
      <c r="J21" s="314" t="s">
        <v>35</v>
      </c>
      <c r="K21" s="332" t="s">
        <v>86</v>
      </c>
      <c r="L21" s="216">
        <v>0</v>
      </c>
      <c r="M21" s="333" t="e">
        <f t="shared" si="3"/>
        <v>#DIV/0!</v>
      </c>
      <c r="N21" s="314" t="s">
        <v>35</v>
      </c>
    </row>
    <row r="22" spans="1:70" ht="32.1" customHeight="1">
      <c r="A22" s="314" t="s">
        <v>35</v>
      </c>
      <c r="B22" s="454"/>
      <c r="C22" s="324" t="s">
        <v>59</v>
      </c>
      <c r="D22" s="225">
        <v>0</v>
      </c>
      <c r="E22" s="325">
        <f>D22</f>
        <v>0</v>
      </c>
      <c r="F22" s="326">
        <f t="shared" ref="F22:F27" si="5">E22*$K$5</f>
        <v>0</v>
      </c>
      <c r="G22" s="340" t="e">
        <f>F22/$D$28</f>
        <v>#DIV/0!</v>
      </c>
      <c r="H22" s="325">
        <f t="shared" ref="H22:H27" si="6">D22/1.14975</f>
        <v>0</v>
      </c>
      <c r="I22" s="325">
        <f t="shared" si="4"/>
        <v>0</v>
      </c>
      <c r="J22" s="314" t="s">
        <v>35</v>
      </c>
      <c r="K22" s="341"/>
      <c r="L22" s="341"/>
      <c r="M22" s="341"/>
      <c r="N22" s="314" t="s">
        <v>35</v>
      </c>
    </row>
    <row r="23" spans="1:70" ht="44.1" customHeight="1">
      <c r="A23" s="314"/>
      <c r="B23" s="454"/>
      <c r="C23" s="331" t="s">
        <v>79</v>
      </c>
      <c r="D23" s="225">
        <v>0</v>
      </c>
      <c r="E23" s="325">
        <f>MAX(0,MIN(D23,(25000),(0.3*$D$28)))</f>
        <v>0</v>
      </c>
      <c r="F23" s="326">
        <f t="shared" si="5"/>
        <v>0</v>
      </c>
      <c r="G23" s="340" t="e">
        <f>F23/$D$28</f>
        <v>#DIV/0!</v>
      </c>
      <c r="H23" s="325">
        <f t="shared" si="6"/>
        <v>0</v>
      </c>
      <c r="I23" s="325">
        <f t="shared" si="4"/>
        <v>0</v>
      </c>
      <c r="J23" s="314"/>
      <c r="K23" s="341"/>
      <c r="L23" s="341"/>
      <c r="M23" s="341"/>
      <c r="N23" s="314"/>
    </row>
    <row r="24" spans="1:70" ht="41.1" customHeight="1">
      <c r="A24" s="314" t="s">
        <v>35</v>
      </c>
      <c r="B24" s="454"/>
      <c r="C24" s="334" t="s">
        <v>81</v>
      </c>
      <c r="D24" s="225">
        <v>0</v>
      </c>
      <c r="E24" s="325">
        <f>MAX(0,MIN(D24,(15000),(0.2*$D$28)))</f>
        <v>0</v>
      </c>
      <c r="F24" s="326">
        <f t="shared" si="5"/>
        <v>0</v>
      </c>
      <c r="G24" s="340" t="e">
        <f>F24/$D$28</f>
        <v>#DIV/0!</v>
      </c>
      <c r="H24" s="325">
        <f t="shared" si="6"/>
        <v>0</v>
      </c>
      <c r="I24" s="325">
        <f t="shared" si="4"/>
        <v>0</v>
      </c>
      <c r="J24" s="314" t="s">
        <v>35</v>
      </c>
      <c r="K24" s="341"/>
      <c r="L24" s="341"/>
      <c r="M24" s="341"/>
      <c r="N24" s="314" t="s">
        <v>35</v>
      </c>
    </row>
    <row r="25" spans="1:70" ht="39.950000000000003" customHeight="1">
      <c r="A25" s="314" t="s">
        <v>35</v>
      </c>
      <c r="B25" s="454"/>
      <c r="C25" s="334" t="s">
        <v>82</v>
      </c>
      <c r="D25" s="225">
        <v>0</v>
      </c>
      <c r="E25" s="325">
        <f>MAX(0,MIN(D25,(15000),(0.2*$D$28)))</f>
        <v>0</v>
      </c>
      <c r="F25" s="326">
        <f t="shared" si="5"/>
        <v>0</v>
      </c>
      <c r="G25" s="340" t="e">
        <f t="shared" si="1"/>
        <v>#DIV/0!</v>
      </c>
      <c r="H25" s="325">
        <f t="shared" si="6"/>
        <v>0</v>
      </c>
      <c r="I25" s="325">
        <f t="shared" si="4"/>
        <v>0</v>
      </c>
      <c r="J25" s="314" t="s">
        <v>35</v>
      </c>
      <c r="K25" s="341"/>
      <c r="L25" s="341"/>
      <c r="M25" s="341"/>
      <c r="N25" s="314" t="s">
        <v>35</v>
      </c>
    </row>
    <row r="26" spans="1:70" ht="42.95" customHeight="1">
      <c r="A26" s="314" t="s">
        <v>35</v>
      </c>
      <c r="B26" s="454"/>
      <c r="C26" s="334" t="s">
        <v>83</v>
      </c>
      <c r="D26" s="225">
        <v>0</v>
      </c>
      <c r="E26" s="325">
        <f>MAX(0,MIN(D26,(7500),(0.1*$D$28)))</f>
        <v>0</v>
      </c>
      <c r="F26" s="326">
        <f t="shared" si="5"/>
        <v>0</v>
      </c>
      <c r="G26" s="340" t="e">
        <f>F26/$D$28</f>
        <v>#DIV/0!</v>
      </c>
      <c r="H26" s="325">
        <f t="shared" si="6"/>
        <v>0</v>
      </c>
      <c r="I26" s="325">
        <f t="shared" si="4"/>
        <v>0</v>
      </c>
      <c r="J26" s="314" t="s">
        <v>35</v>
      </c>
      <c r="K26" s="341"/>
      <c r="L26" s="341"/>
      <c r="M26" s="341"/>
      <c r="N26" s="314" t="s">
        <v>35</v>
      </c>
    </row>
    <row r="27" spans="1:70" ht="30">
      <c r="A27" s="314"/>
      <c r="B27" s="454"/>
      <c r="C27" s="334" t="s">
        <v>85</v>
      </c>
      <c r="D27" s="225">
        <v>0</v>
      </c>
      <c r="E27" s="325" t="e">
        <f>IF(ISBLANK(D27),0,MIN(D27,(6250/E5)))</f>
        <v>#VALUE!</v>
      </c>
      <c r="F27" s="326" t="e">
        <f t="shared" si="5"/>
        <v>#VALUE!</v>
      </c>
      <c r="G27" s="327" t="e">
        <f>F27/$D$28</f>
        <v>#VALUE!</v>
      </c>
      <c r="H27" s="325">
        <f t="shared" si="6"/>
        <v>0</v>
      </c>
      <c r="I27" s="325" t="e">
        <f t="shared" si="4"/>
        <v>#VALUE!</v>
      </c>
      <c r="J27" s="314"/>
      <c r="K27" s="341"/>
      <c r="L27" s="341"/>
      <c r="M27" s="341"/>
      <c r="N27" s="314"/>
    </row>
    <row r="28" spans="1:70" ht="18" customHeight="1">
      <c r="A28" s="314"/>
      <c r="B28" s="454"/>
      <c r="C28" s="342" t="s">
        <v>71</v>
      </c>
      <c r="D28" s="343">
        <f>SUM(D15:D20,D22:D27)</f>
        <v>0</v>
      </c>
      <c r="E28" s="344" t="e">
        <f>E14+E21</f>
        <v>#VALUE!</v>
      </c>
      <c r="F28" s="345" t="e">
        <f>F21+F14</f>
        <v>#VALUE!</v>
      </c>
      <c r="G28" s="346" t="e">
        <f>G21+G14</f>
        <v>#VALUE!</v>
      </c>
      <c r="H28" s="345">
        <f>H21+H14</f>
        <v>0</v>
      </c>
      <c r="I28" s="344" t="e">
        <f>I21+I14</f>
        <v>#VALUE!</v>
      </c>
      <c r="J28" s="314"/>
      <c r="K28" s="456" t="e">
        <f>IF(D30&lt;&gt;L30,"Attention : Une différence entre le coût du projet et le financement prévu a été détectée. Veuillez vérifier vos calculs. La différence est de : "&amp;FIXED(D30-L30,2,FALSE)&amp;" $","")</f>
        <v>#VALUE!</v>
      </c>
      <c r="L28" s="456"/>
      <c r="M28" s="456"/>
      <c r="N28" s="314"/>
    </row>
    <row r="29" spans="1:70" ht="68.099999999999994" customHeight="1">
      <c r="A29" s="314"/>
      <c r="B29" s="454"/>
      <c r="C29" s="334" t="s">
        <v>87</v>
      </c>
      <c r="D29" s="226">
        <v>0</v>
      </c>
      <c r="E29" s="347" t="e">
        <f>IF(ISBLANK(D29),0,MIN(D29,0.1*$D$28,(62500/E5)))</f>
        <v>#VALUE!</v>
      </c>
      <c r="F29" s="348" t="e">
        <f>E29*$K$5</f>
        <v>#VALUE!</v>
      </c>
      <c r="G29" s="349"/>
      <c r="H29" s="350">
        <f>D29/1.14975</f>
        <v>0</v>
      </c>
      <c r="I29" s="350" t="e">
        <f>F29/1.14975</f>
        <v>#VALUE!</v>
      </c>
      <c r="J29" s="314"/>
      <c r="K29" s="456"/>
      <c r="L29" s="456"/>
      <c r="M29" s="456"/>
      <c r="N29" s="314"/>
    </row>
    <row r="30" spans="1:70" ht="23.1" customHeight="1">
      <c r="A30" s="314"/>
      <c r="B30" s="454"/>
      <c r="C30" s="351" t="s">
        <v>88</v>
      </c>
      <c r="D30" s="352">
        <f>D28+D29</f>
        <v>0</v>
      </c>
      <c r="E30" s="352" t="e">
        <f>E28+E29</f>
        <v>#VALUE!</v>
      </c>
      <c r="F30" s="353" t="e">
        <f>F29+F28</f>
        <v>#VALUE!</v>
      </c>
      <c r="G30" s="349"/>
      <c r="H30" s="350">
        <f>H28+H29</f>
        <v>0</v>
      </c>
      <c r="I30" s="350" t="e">
        <f>I28+I29</f>
        <v>#VALUE!</v>
      </c>
      <c r="J30" s="354" t="s">
        <v>35</v>
      </c>
      <c r="K30" s="355" t="s">
        <v>89</v>
      </c>
      <c r="L30" s="356" t="e">
        <f>L14+L18</f>
        <v>#VALUE!</v>
      </c>
      <c r="M30" s="357" t="e">
        <f>M14+M18</f>
        <v>#VALUE!</v>
      </c>
      <c r="N30" s="354" t="s">
        <v>35</v>
      </c>
    </row>
    <row r="31" spans="1:70" s="235" customFormat="1">
      <c r="A31" s="314"/>
      <c r="B31" s="349" t="s">
        <v>35</v>
      </c>
      <c r="C31" s="349" t="s">
        <v>35</v>
      </c>
      <c r="D31" s="349"/>
      <c r="E31" s="358"/>
      <c r="F31" s="349"/>
      <c r="G31" s="349"/>
      <c r="H31" s="349"/>
      <c r="I31" s="359"/>
      <c r="J31" s="349" t="s">
        <v>35</v>
      </c>
      <c r="K31" s="349" t="s">
        <v>35</v>
      </c>
      <c r="L31" s="349" t="s">
        <v>35</v>
      </c>
      <c r="M31" s="349" t="s">
        <v>35</v>
      </c>
      <c r="N31" s="349" t="s">
        <v>35</v>
      </c>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3"/>
      <c r="AM31" s="303"/>
      <c r="AN31" s="303"/>
      <c r="AO31" s="303"/>
      <c r="AP31" s="303"/>
      <c r="AQ31" s="303"/>
      <c r="AR31" s="303"/>
      <c r="AS31" s="303"/>
      <c r="AT31" s="303"/>
      <c r="AU31" s="303"/>
      <c r="AV31" s="303"/>
      <c r="AW31" s="303"/>
      <c r="AX31" s="303"/>
      <c r="AY31" s="303"/>
      <c r="AZ31" s="303"/>
      <c r="BA31" s="303"/>
      <c r="BB31" s="303"/>
      <c r="BC31" s="303"/>
      <c r="BD31" s="303"/>
      <c r="BE31" s="303"/>
      <c r="BF31" s="303"/>
      <c r="BG31" s="303"/>
      <c r="BH31" s="303"/>
      <c r="BI31" s="303"/>
      <c r="BJ31" s="303"/>
      <c r="BK31" s="303"/>
      <c r="BL31" s="303"/>
      <c r="BM31" s="303"/>
      <c r="BN31" s="303"/>
      <c r="BO31" s="303"/>
      <c r="BP31" s="303"/>
      <c r="BQ31" s="303"/>
      <c r="BR31" s="303"/>
    </row>
    <row r="32" spans="1:70">
      <c r="A32" s="360"/>
      <c r="B32" s="453" t="s">
        <v>75</v>
      </c>
      <c r="C32" s="453"/>
      <c r="D32" s="453"/>
      <c r="E32" s="453"/>
      <c r="F32" s="453"/>
      <c r="G32" s="453"/>
      <c r="H32" s="453"/>
      <c r="I32" s="453"/>
      <c r="J32" s="453"/>
      <c r="K32" s="304" t="s">
        <v>90</v>
      </c>
      <c r="L32" s="304"/>
      <c r="M32" s="304"/>
      <c r="N32" s="304"/>
    </row>
    <row r="33" spans="1:14">
      <c r="A33" s="360"/>
      <c r="B33" s="453"/>
      <c r="C33" s="453"/>
      <c r="D33" s="453"/>
      <c r="E33" s="453"/>
      <c r="F33" s="453"/>
      <c r="G33" s="453"/>
      <c r="H33" s="453"/>
      <c r="I33" s="453"/>
      <c r="J33" s="453"/>
      <c r="K33" s="304"/>
      <c r="L33" s="304"/>
      <c r="M33" s="304"/>
      <c r="N33" s="304"/>
    </row>
    <row r="34" spans="1:14">
      <c r="A34" s="360"/>
      <c r="B34" s="453"/>
      <c r="C34" s="453"/>
      <c r="D34" s="453"/>
      <c r="E34" s="453"/>
      <c r="F34" s="453"/>
      <c r="G34" s="453"/>
      <c r="H34" s="453"/>
      <c r="I34" s="453"/>
      <c r="J34" s="453"/>
      <c r="K34" s="304"/>
      <c r="L34" s="304"/>
      <c r="M34" s="304"/>
      <c r="N34" s="304"/>
    </row>
    <row r="35" spans="1:14" ht="6.95" customHeight="1">
      <c r="A35" s="360"/>
      <c r="B35" s="453"/>
      <c r="C35" s="453"/>
      <c r="D35" s="453"/>
      <c r="E35" s="453"/>
      <c r="F35" s="453"/>
      <c r="G35" s="453"/>
      <c r="H35" s="453"/>
      <c r="I35" s="453"/>
      <c r="J35" s="453"/>
      <c r="K35" s="304"/>
      <c r="L35" s="304"/>
      <c r="M35" s="304"/>
      <c r="N35" s="304"/>
    </row>
    <row r="36" spans="1:14">
      <c r="A36" s="360"/>
      <c r="B36" s="453"/>
      <c r="C36" s="453"/>
      <c r="D36" s="453"/>
      <c r="E36" s="453"/>
      <c r="F36" s="453"/>
      <c r="G36" s="453"/>
      <c r="H36" s="453"/>
      <c r="I36" s="453"/>
      <c r="J36" s="453"/>
      <c r="K36" s="304"/>
      <c r="L36" s="304"/>
      <c r="M36" s="304"/>
      <c r="N36" s="304"/>
    </row>
    <row r="37" spans="1:14">
      <c r="A37" s="360"/>
      <c r="B37" s="453"/>
      <c r="C37" s="453"/>
      <c r="D37" s="453"/>
      <c r="E37" s="453"/>
      <c r="F37" s="453"/>
      <c r="G37" s="453"/>
      <c r="H37" s="453"/>
      <c r="I37" s="453"/>
      <c r="J37" s="453"/>
      <c r="K37" s="304"/>
      <c r="L37" s="304"/>
      <c r="M37" s="304"/>
      <c r="N37" s="304"/>
    </row>
    <row r="38" spans="1:14">
      <c r="A38" s="360"/>
      <c r="B38" s="453"/>
      <c r="C38" s="453"/>
      <c r="D38" s="453"/>
      <c r="E38" s="453"/>
      <c r="F38" s="453"/>
      <c r="G38" s="453"/>
      <c r="H38" s="453"/>
      <c r="I38" s="453"/>
      <c r="J38" s="453"/>
      <c r="K38" s="304"/>
      <c r="L38" s="304"/>
      <c r="M38" s="304"/>
      <c r="N38" s="304"/>
    </row>
    <row r="39" spans="1:14">
      <c r="A39" s="360"/>
      <c r="B39" s="453"/>
      <c r="C39" s="453"/>
      <c r="D39" s="453"/>
      <c r="E39" s="453"/>
      <c r="F39" s="453"/>
      <c r="G39" s="453"/>
      <c r="H39" s="453"/>
      <c r="I39" s="453"/>
      <c r="J39" s="453"/>
      <c r="K39" s="304"/>
      <c r="L39" s="304"/>
      <c r="M39" s="304"/>
      <c r="N39" s="304"/>
    </row>
    <row r="40" spans="1:14">
      <c r="A40" s="360"/>
      <c r="B40" s="453"/>
      <c r="C40" s="453"/>
      <c r="D40" s="453"/>
      <c r="E40" s="453"/>
      <c r="F40" s="453"/>
      <c r="G40" s="453"/>
      <c r="H40" s="453"/>
      <c r="I40" s="453"/>
      <c r="J40" s="453"/>
      <c r="K40" s="304"/>
      <c r="L40" s="304"/>
      <c r="M40" s="304"/>
      <c r="N40" s="304"/>
    </row>
    <row r="41" spans="1:14">
      <c r="B41" s="235"/>
      <c r="C41" s="235"/>
      <c r="D41" s="235"/>
      <c r="E41" s="235"/>
      <c r="F41" s="235"/>
      <c r="G41" s="235"/>
      <c r="H41" s="235"/>
      <c r="I41" s="235"/>
      <c r="K41" s="235"/>
      <c r="L41" s="235"/>
      <c r="M41" s="235"/>
    </row>
    <row r="42" spans="1:14">
      <c r="B42" s="235"/>
      <c r="C42" s="235"/>
      <c r="D42" s="235"/>
      <c r="E42" s="235"/>
      <c r="F42" s="235"/>
      <c r="G42" s="235"/>
      <c r="H42" s="235"/>
      <c r="I42" s="235"/>
      <c r="K42" s="235"/>
      <c r="L42" s="235"/>
      <c r="M42" s="235"/>
    </row>
    <row r="43" spans="1:14">
      <c r="B43" s="235"/>
      <c r="C43" s="235"/>
      <c r="D43" s="235"/>
      <c r="E43" s="235"/>
      <c r="F43" s="235"/>
      <c r="G43" s="235"/>
      <c r="H43" s="235"/>
      <c r="I43" s="235"/>
      <c r="K43" s="235"/>
      <c r="L43" s="235"/>
      <c r="M43" s="235"/>
    </row>
    <row r="44" spans="1:14">
      <c r="B44" s="235"/>
      <c r="C44" s="235"/>
      <c r="D44" s="235"/>
      <c r="E44" s="235"/>
      <c r="F44" s="235"/>
      <c r="G44" s="235"/>
      <c r="H44" s="235"/>
      <c r="I44" s="235"/>
      <c r="K44" s="235"/>
      <c r="L44" s="235"/>
      <c r="M44" s="235"/>
    </row>
    <row r="45" spans="1:14">
      <c r="B45" s="235"/>
      <c r="C45" s="235"/>
      <c r="D45" s="235"/>
      <c r="E45" s="235"/>
      <c r="F45" s="235"/>
      <c r="G45" s="235"/>
      <c r="H45" s="235"/>
      <c r="I45" s="235"/>
      <c r="K45" s="235"/>
      <c r="L45" s="235"/>
      <c r="M45" s="235"/>
    </row>
    <row r="46" spans="1:14">
      <c r="B46" s="235"/>
      <c r="C46" s="235"/>
      <c r="D46" s="235"/>
      <c r="E46" s="235"/>
      <c r="F46" s="235"/>
      <c r="G46" s="235"/>
      <c r="H46" s="235"/>
      <c r="I46" s="235"/>
      <c r="K46" s="235"/>
      <c r="L46" s="235"/>
      <c r="M46" s="235"/>
    </row>
    <row r="47" spans="1:14">
      <c r="B47" s="235"/>
      <c r="C47" s="235"/>
      <c r="D47" s="235"/>
      <c r="E47" s="235"/>
      <c r="F47" s="235"/>
      <c r="G47" s="235"/>
      <c r="H47" s="235"/>
      <c r="I47" s="235"/>
      <c r="K47" s="235"/>
      <c r="L47" s="235"/>
      <c r="M47" s="235"/>
    </row>
    <row r="48" spans="1:14">
      <c r="B48" s="235"/>
      <c r="C48" s="235"/>
      <c r="D48" s="235"/>
      <c r="E48" s="235"/>
      <c r="F48" s="235"/>
      <c r="G48" s="235"/>
      <c r="H48" s="235"/>
      <c r="I48" s="235"/>
      <c r="K48" s="235"/>
      <c r="L48" s="235"/>
      <c r="M48" s="235"/>
    </row>
    <row r="49" spans="2:13">
      <c r="B49" s="235"/>
      <c r="C49" s="235"/>
      <c r="D49" s="235"/>
      <c r="E49" s="235"/>
      <c r="F49" s="235"/>
      <c r="G49" s="235"/>
      <c r="H49" s="235"/>
      <c r="I49" s="235"/>
      <c r="K49" s="235"/>
      <c r="L49" s="235"/>
      <c r="M49" s="235"/>
    </row>
    <row r="50" spans="2:13">
      <c r="B50" s="235"/>
      <c r="C50" s="235"/>
      <c r="D50" s="235"/>
      <c r="E50" s="235"/>
      <c r="F50" s="235"/>
      <c r="G50" s="235"/>
      <c r="H50" s="235"/>
      <c r="I50" s="235"/>
      <c r="K50" s="235"/>
      <c r="L50" s="235"/>
      <c r="M50" s="235"/>
    </row>
    <row r="51" spans="2:13">
      <c r="B51" s="235"/>
      <c r="C51" s="235"/>
      <c r="D51" s="235"/>
      <c r="E51" s="235"/>
      <c r="F51" s="235"/>
      <c r="G51" s="235"/>
      <c r="H51" s="235"/>
      <c r="I51" s="235"/>
      <c r="K51" s="235"/>
      <c r="L51" s="235"/>
      <c r="M51" s="235"/>
    </row>
    <row r="52" spans="2:13">
      <c r="B52" s="235"/>
      <c r="C52" s="235"/>
      <c r="D52" s="235"/>
      <c r="E52" s="235"/>
      <c r="F52" s="235"/>
      <c r="G52" s="235"/>
      <c r="H52" s="235"/>
      <c r="I52" s="235"/>
      <c r="K52" s="235"/>
      <c r="L52" s="235"/>
      <c r="M52" s="235"/>
    </row>
    <row r="53" spans="2:13">
      <c r="B53" s="235"/>
      <c r="C53" s="235"/>
      <c r="D53" s="235"/>
      <c r="E53" s="235"/>
      <c r="F53" s="235"/>
      <c r="G53" s="235"/>
      <c r="H53" s="235"/>
      <c r="I53" s="235"/>
      <c r="K53" s="235"/>
      <c r="L53" s="235"/>
      <c r="M53" s="235"/>
    </row>
    <row r="54" spans="2:13">
      <c r="B54" s="235"/>
      <c r="C54" s="235"/>
      <c r="D54" s="235"/>
      <c r="E54" s="235"/>
      <c r="F54" s="235"/>
      <c r="G54" s="235"/>
      <c r="H54" s="235"/>
      <c r="I54" s="235"/>
      <c r="K54" s="235"/>
      <c r="L54" s="235"/>
      <c r="M54" s="235"/>
    </row>
    <row r="55" spans="2:13">
      <c r="B55" s="235"/>
      <c r="C55" s="235"/>
      <c r="D55" s="235"/>
      <c r="E55" s="235"/>
      <c r="F55" s="235"/>
      <c r="G55" s="235"/>
      <c r="H55" s="235"/>
      <c r="I55" s="235"/>
      <c r="K55" s="235"/>
      <c r="L55" s="235"/>
      <c r="M55" s="235"/>
    </row>
    <row r="56" spans="2:13">
      <c r="B56" s="235"/>
      <c r="C56" s="235"/>
      <c r="D56" s="235"/>
      <c r="E56" s="235"/>
      <c r="F56" s="235"/>
      <c r="G56" s="235"/>
      <c r="H56" s="235"/>
      <c r="I56" s="235"/>
      <c r="K56" s="235"/>
      <c r="L56" s="235"/>
      <c r="M56" s="235"/>
    </row>
    <row r="57" spans="2:13">
      <c r="B57" s="235"/>
      <c r="C57" s="235"/>
      <c r="D57" s="235"/>
      <c r="E57" s="235"/>
      <c r="F57" s="235"/>
      <c r="G57" s="235"/>
      <c r="H57" s="235"/>
      <c r="I57" s="235"/>
      <c r="K57" s="235"/>
      <c r="L57" s="235"/>
      <c r="M57" s="235"/>
    </row>
    <row r="58" spans="2:13">
      <c r="B58" s="235"/>
      <c r="C58" s="235"/>
      <c r="D58" s="235"/>
      <c r="E58" s="235"/>
      <c r="F58" s="235"/>
      <c r="G58" s="235"/>
      <c r="H58" s="235"/>
      <c r="I58" s="235"/>
      <c r="K58" s="235"/>
      <c r="L58" s="235"/>
      <c r="M58" s="235"/>
    </row>
    <row r="59" spans="2:13">
      <c r="B59" s="235"/>
      <c r="C59" s="235"/>
      <c r="D59" s="235"/>
      <c r="E59" s="235"/>
      <c r="F59" s="235"/>
      <c r="G59" s="235"/>
      <c r="H59" s="235"/>
      <c r="I59" s="235"/>
      <c r="K59" s="235"/>
      <c r="L59" s="235"/>
      <c r="M59" s="235"/>
    </row>
    <row r="60" spans="2:13">
      <c r="B60" s="235"/>
      <c r="C60" s="235"/>
      <c r="D60" s="235"/>
      <c r="E60" s="235"/>
      <c r="F60" s="235"/>
      <c r="G60" s="235"/>
      <c r="H60" s="235"/>
      <c r="I60" s="235"/>
      <c r="K60" s="235"/>
      <c r="L60" s="235"/>
      <c r="M60" s="235"/>
    </row>
    <row r="61" spans="2:13">
      <c r="B61" s="235"/>
      <c r="C61" s="235"/>
      <c r="D61" s="235"/>
      <c r="E61" s="235"/>
      <c r="F61" s="235"/>
      <c r="G61" s="235"/>
      <c r="H61" s="235"/>
      <c r="I61" s="235"/>
      <c r="K61" s="235"/>
      <c r="L61" s="235"/>
      <c r="M61" s="235"/>
    </row>
    <row r="62" spans="2:13">
      <c r="B62" s="235"/>
      <c r="C62" s="235"/>
      <c r="D62" s="235"/>
      <c r="E62" s="235"/>
      <c r="F62" s="235"/>
      <c r="G62" s="235"/>
      <c r="H62" s="235"/>
      <c r="I62" s="235"/>
      <c r="K62" s="235"/>
      <c r="L62" s="235"/>
      <c r="M62" s="235"/>
    </row>
    <row r="63" spans="2:13">
      <c r="B63" s="235"/>
      <c r="C63" s="235"/>
      <c r="D63" s="235"/>
      <c r="E63" s="235"/>
      <c r="F63" s="235"/>
      <c r="G63" s="235"/>
      <c r="H63" s="235"/>
      <c r="I63" s="235"/>
      <c r="K63" s="235"/>
      <c r="L63" s="235"/>
      <c r="M63" s="235"/>
    </row>
    <row r="64" spans="2:13">
      <c r="B64" s="235"/>
      <c r="C64" s="235"/>
      <c r="D64" s="235"/>
      <c r="E64" s="235"/>
      <c r="F64" s="235"/>
      <c r="G64" s="235"/>
      <c r="H64" s="235"/>
      <c r="I64" s="235"/>
      <c r="K64" s="235"/>
      <c r="L64" s="235"/>
      <c r="M64" s="235"/>
    </row>
    <row r="65" spans="2:13">
      <c r="B65" s="235"/>
      <c r="C65" s="235"/>
      <c r="D65" s="235"/>
      <c r="E65" s="235"/>
      <c r="F65" s="235"/>
      <c r="G65" s="235"/>
      <c r="H65" s="235"/>
      <c r="I65" s="235"/>
      <c r="K65" s="235"/>
      <c r="L65" s="235"/>
      <c r="M65" s="235"/>
    </row>
    <row r="66" spans="2:13">
      <c r="B66" s="235"/>
      <c r="C66" s="235"/>
      <c r="D66" s="235"/>
      <c r="E66" s="235"/>
      <c r="F66" s="235"/>
      <c r="G66" s="235"/>
      <c r="H66" s="235"/>
      <c r="I66" s="235"/>
      <c r="K66" s="235"/>
      <c r="L66" s="235"/>
      <c r="M66" s="235"/>
    </row>
    <row r="67" spans="2:13">
      <c r="B67" s="235"/>
      <c r="C67" s="235"/>
      <c r="D67" s="235"/>
      <c r="E67" s="235"/>
      <c r="F67" s="235"/>
      <c r="G67" s="235"/>
      <c r="H67" s="235"/>
      <c r="I67" s="235"/>
      <c r="K67" s="235"/>
      <c r="L67" s="235"/>
      <c r="M67" s="235"/>
    </row>
    <row r="68" spans="2:13">
      <c r="B68" s="235"/>
      <c r="C68" s="235"/>
      <c r="D68" s="235"/>
      <c r="E68" s="235"/>
      <c r="F68" s="235"/>
      <c r="G68" s="235"/>
      <c r="H68" s="235"/>
      <c r="I68" s="235"/>
      <c r="K68" s="235"/>
      <c r="L68" s="235"/>
      <c r="M68" s="235"/>
    </row>
    <row r="69" spans="2:13">
      <c r="B69" s="235"/>
      <c r="C69" s="235"/>
      <c r="D69" s="235"/>
      <c r="E69" s="235"/>
      <c r="F69" s="235"/>
      <c r="G69" s="235"/>
      <c r="H69" s="235"/>
      <c r="I69" s="235"/>
      <c r="K69" s="235"/>
      <c r="L69" s="235"/>
      <c r="M69" s="235"/>
    </row>
    <row r="70" spans="2:13">
      <c r="B70" s="235"/>
      <c r="C70" s="235"/>
      <c r="D70" s="235"/>
      <c r="E70" s="235"/>
      <c r="F70" s="235"/>
      <c r="G70" s="235"/>
      <c r="H70" s="235"/>
      <c r="I70" s="235"/>
      <c r="K70" s="235"/>
      <c r="L70" s="235"/>
      <c r="M70" s="235"/>
    </row>
    <row r="71" spans="2:13">
      <c r="B71" s="235"/>
      <c r="C71" s="235"/>
      <c r="D71" s="235"/>
      <c r="E71" s="235"/>
      <c r="F71" s="235"/>
      <c r="G71" s="235"/>
      <c r="H71" s="235"/>
      <c r="I71" s="235"/>
      <c r="K71" s="235"/>
      <c r="L71" s="235"/>
      <c r="M71" s="235"/>
    </row>
    <row r="72" spans="2:13">
      <c r="B72" s="235"/>
      <c r="C72" s="235"/>
      <c r="D72" s="235"/>
      <c r="E72" s="235"/>
      <c r="F72" s="235"/>
      <c r="G72" s="235"/>
      <c r="H72" s="235"/>
      <c r="I72" s="235"/>
      <c r="K72" s="235"/>
      <c r="L72" s="235"/>
      <c r="M72" s="235"/>
    </row>
    <row r="73" spans="2:13">
      <c r="B73" s="235"/>
      <c r="C73" s="235"/>
      <c r="D73" s="235"/>
      <c r="E73" s="235"/>
      <c r="F73" s="235"/>
      <c r="G73" s="235"/>
      <c r="H73" s="235"/>
      <c r="I73" s="235"/>
      <c r="K73" s="235"/>
      <c r="L73" s="235"/>
      <c r="M73" s="235"/>
    </row>
    <row r="74" spans="2:13">
      <c r="B74" s="235"/>
      <c r="C74" s="235"/>
      <c r="D74" s="235"/>
      <c r="E74" s="235"/>
      <c r="F74" s="235"/>
      <c r="G74" s="235"/>
      <c r="H74" s="235"/>
      <c r="I74" s="235"/>
      <c r="K74" s="235"/>
      <c r="L74" s="235"/>
      <c r="M74" s="235"/>
    </row>
    <row r="75" spans="2:13">
      <c r="B75" s="235"/>
      <c r="C75" s="235"/>
      <c r="D75" s="235"/>
      <c r="E75" s="235"/>
      <c r="F75" s="235"/>
      <c r="G75" s="235"/>
      <c r="H75" s="235"/>
      <c r="I75" s="235"/>
      <c r="K75" s="235"/>
      <c r="L75" s="235"/>
      <c r="M75" s="235"/>
    </row>
    <row r="76" spans="2:13">
      <c r="B76" s="235"/>
      <c r="C76" s="235"/>
      <c r="D76" s="235"/>
      <c r="E76" s="235"/>
      <c r="F76" s="235"/>
      <c r="G76" s="235"/>
      <c r="H76" s="235"/>
      <c r="I76" s="235"/>
      <c r="K76" s="235"/>
      <c r="L76" s="235"/>
      <c r="M76" s="235"/>
    </row>
    <row r="77" spans="2:13">
      <c r="B77" s="235"/>
      <c r="C77" s="235"/>
      <c r="D77" s="235"/>
      <c r="E77" s="235"/>
      <c r="F77" s="235"/>
      <c r="G77" s="235"/>
      <c r="H77" s="235"/>
      <c r="I77" s="235"/>
      <c r="K77" s="235"/>
      <c r="L77" s="235"/>
      <c r="M77" s="235"/>
    </row>
    <row r="78" spans="2:13">
      <c r="B78" s="235"/>
      <c r="C78" s="235"/>
      <c r="D78" s="235"/>
      <c r="E78" s="235"/>
      <c r="F78" s="235"/>
      <c r="G78" s="235"/>
      <c r="H78" s="235"/>
      <c r="I78" s="235"/>
      <c r="K78" s="235"/>
      <c r="L78" s="235"/>
      <c r="M78" s="235"/>
    </row>
    <row r="79" spans="2:13">
      <c r="B79" s="235"/>
      <c r="C79" s="235"/>
      <c r="D79" s="235"/>
      <c r="E79" s="235"/>
      <c r="F79" s="235"/>
      <c r="G79" s="235"/>
      <c r="H79" s="235"/>
      <c r="I79" s="235"/>
      <c r="K79" s="235"/>
      <c r="L79" s="235"/>
      <c r="M79" s="235"/>
    </row>
    <row r="80" spans="2:13">
      <c r="B80" s="235"/>
      <c r="C80" s="235"/>
      <c r="D80" s="235"/>
      <c r="E80" s="235"/>
      <c r="F80" s="235"/>
      <c r="G80" s="235"/>
      <c r="H80" s="235"/>
      <c r="I80" s="235"/>
      <c r="K80" s="235"/>
      <c r="L80" s="235"/>
      <c r="M80" s="235"/>
    </row>
    <row r="81" spans="2:13">
      <c r="B81" s="235"/>
      <c r="C81" s="235"/>
      <c r="D81" s="235"/>
      <c r="E81" s="235"/>
      <c r="F81" s="235"/>
      <c r="G81" s="235"/>
      <c r="H81" s="235"/>
      <c r="I81" s="235"/>
      <c r="K81" s="235"/>
      <c r="L81" s="235"/>
      <c r="M81" s="235"/>
    </row>
    <row r="82" spans="2:13">
      <c r="B82" s="235"/>
      <c r="C82" s="235"/>
      <c r="D82" s="235"/>
      <c r="E82" s="235"/>
      <c r="F82" s="235"/>
      <c r="G82" s="235"/>
      <c r="H82" s="235"/>
      <c r="I82" s="235"/>
      <c r="K82" s="235"/>
      <c r="L82" s="235"/>
      <c r="M82" s="235"/>
    </row>
    <row r="83" spans="2:13">
      <c r="B83" s="235"/>
      <c r="C83" s="235"/>
      <c r="D83" s="235"/>
      <c r="E83" s="235"/>
      <c r="F83" s="235"/>
      <c r="G83" s="235"/>
      <c r="H83" s="235"/>
      <c r="I83" s="235"/>
      <c r="K83" s="235"/>
      <c r="L83" s="235"/>
      <c r="M83" s="235"/>
    </row>
    <row r="84" spans="2:13">
      <c r="B84" s="235"/>
      <c r="C84" s="235"/>
      <c r="D84" s="235"/>
      <c r="E84" s="235"/>
      <c r="F84" s="235"/>
      <c r="G84" s="235"/>
      <c r="H84" s="235"/>
      <c r="I84" s="235"/>
      <c r="K84" s="235"/>
      <c r="L84" s="235"/>
      <c r="M84" s="235"/>
    </row>
    <row r="85" spans="2:13">
      <c r="B85" s="235"/>
      <c r="C85" s="235"/>
      <c r="D85" s="235"/>
      <c r="E85" s="235"/>
      <c r="F85" s="235"/>
      <c r="G85" s="235"/>
      <c r="H85" s="235"/>
      <c r="I85" s="235"/>
      <c r="K85" s="235"/>
      <c r="L85" s="235"/>
      <c r="M85" s="235"/>
    </row>
    <row r="86" spans="2:13">
      <c r="B86" s="235"/>
      <c r="C86" s="235"/>
      <c r="D86" s="235"/>
      <c r="E86" s="235"/>
      <c r="F86" s="235"/>
      <c r="G86" s="235"/>
      <c r="H86" s="235"/>
      <c r="I86" s="235"/>
      <c r="K86" s="235"/>
      <c r="L86" s="235"/>
      <c r="M86" s="235"/>
    </row>
    <row r="87" spans="2:13">
      <c r="B87" s="235"/>
      <c r="C87" s="235"/>
      <c r="D87" s="235"/>
      <c r="E87" s="235"/>
      <c r="F87" s="235"/>
      <c r="G87" s="235"/>
      <c r="H87" s="235"/>
      <c r="I87" s="235"/>
      <c r="K87" s="235"/>
      <c r="L87" s="235"/>
      <c r="M87" s="235"/>
    </row>
    <row r="88" spans="2:13">
      <c r="B88" s="235"/>
      <c r="C88" s="235"/>
      <c r="D88" s="235"/>
      <c r="E88" s="235"/>
      <c r="F88" s="235"/>
      <c r="G88" s="235"/>
      <c r="H88" s="235"/>
      <c r="I88" s="235"/>
      <c r="K88" s="235"/>
      <c r="L88" s="235"/>
      <c r="M88" s="235"/>
    </row>
    <row r="89" spans="2:13">
      <c r="B89" s="235"/>
      <c r="C89" s="235"/>
      <c r="D89" s="235"/>
      <c r="E89" s="235"/>
      <c r="F89" s="235"/>
      <c r="G89" s="235"/>
      <c r="H89" s="235"/>
      <c r="I89" s="235"/>
      <c r="K89" s="235"/>
      <c r="L89" s="235"/>
      <c r="M89" s="235"/>
    </row>
    <row r="90" spans="2:13">
      <c r="B90" s="235"/>
      <c r="C90" s="235"/>
      <c r="D90" s="235"/>
      <c r="E90" s="235"/>
      <c r="F90" s="235"/>
      <c r="G90" s="235"/>
      <c r="H90" s="235"/>
      <c r="I90" s="235"/>
      <c r="K90" s="235"/>
      <c r="L90" s="235"/>
      <c r="M90" s="235"/>
    </row>
    <row r="91" spans="2:13">
      <c r="B91" s="235"/>
      <c r="C91" s="235"/>
      <c r="D91" s="235"/>
      <c r="E91" s="235"/>
      <c r="F91" s="235"/>
      <c r="G91" s="235"/>
      <c r="H91" s="235"/>
      <c r="I91" s="235"/>
      <c r="K91" s="235"/>
      <c r="L91" s="235"/>
      <c r="M91" s="235"/>
    </row>
    <row r="92" spans="2:13">
      <c r="B92" s="235"/>
      <c r="C92" s="235"/>
      <c r="D92" s="235"/>
      <c r="E92" s="235"/>
      <c r="F92" s="235"/>
      <c r="G92" s="235"/>
      <c r="H92" s="235"/>
      <c r="I92" s="235"/>
      <c r="K92" s="235"/>
      <c r="L92" s="235"/>
      <c r="M92" s="235"/>
    </row>
    <row r="93" spans="2:13">
      <c r="B93" s="235"/>
      <c r="C93" s="235"/>
      <c r="D93" s="235"/>
      <c r="E93" s="235"/>
      <c r="F93" s="235"/>
      <c r="G93" s="235"/>
      <c r="H93" s="235"/>
      <c r="I93" s="235"/>
      <c r="K93" s="235"/>
      <c r="L93" s="235"/>
      <c r="M93" s="235"/>
    </row>
    <row r="94" spans="2:13">
      <c r="B94" s="235"/>
      <c r="C94" s="235"/>
      <c r="D94" s="235"/>
      <c r="E94" s="235"/>
      <c r="F94" s="235"/>
      <c r="G94" s="235"/>
      <c r="H94" s="235"/>
      <c r="I94" s="235"/>
      <c r="K94" s="235"/>
      <c r="L94" s="235"/>
      <c r="M94" s="235"/>
    </row>
    <row r="95" spans="2:13">
      <c r="B95" s="235"/>
      <c r="C95" s="235"/>
      <c r="D95" s="235"/>
      <c r="E95" s="235"/>
      <c r="F95" s="235"/>
      <c r="G95" s="235"/>
      <c r="H95" s="235"/>
      <c r="I95" s="235"/>
      <c r="K95" s="235"/>
      <c r="L95" s="235"/>
      <c r="M95" s="235"/>
    </row>
    <row r="96" spans="2:13">
      <c r="B96" s="235"/>
      <c r="C96" s="235"/>
      <c r="D96" s="235"/>
      <c r="E96" s="235"/>
      <c r="F96" s="235"/>
      <c r="G96" s="235"/>
      <c r="H96" s="235"/>
      <c r="I96" s="235"/>
      <c r="K96" s="235"/>
      <c r="L96" s="235"/>
      <c r="M96" s="235"/>
    </row>
    <row r="97" spans="2:13">
      <c r="B97" s="235"/>
      <c r="C97" s="235"/>
      <c r="D97" s="235"/>
      <c r="E97" s="235"/>
      <c r="F97" s="235"/>
      <c r="G97" s="235"/>
      <c r="H97" s="235"/>
      <c r="I97" s="235"/>
      <c r="K97" s="235"/>
      <c r="L97" s="235"/>
      <c r="M97" s="235"/>
    </row>
    <row r="98" spans="2:13">
      <c r="B98" s="235"/>
      <c r="C98" s="235"/>
      <c r="D98" s="235"/>
      <c r="E98" s="235"/>
      <c r="F98" s="235"/>
      <c r="G98" s="235"/>
      <c r="H98" s="235"/>
      <c r="I98" s="235"/>
      <c r="K98" s="235"/>
      <c r="L98" s="235"/>
      <c r="M98" s="235"/>
    </row>
    <row r="99" spans="2:13">
      <c r="B99" s="235"/>
      <c r="C99" s="235"/>
      <c r="D99" s="235"/>
      <c r="E99" s="235"/>
      <c r="F99" s="235"/>
      <c r="G99" s="235"/>
      <c r="H99" s="235"/>
      <c r="I99" s="235"/>
      <c r="K99" s="235"/>
      <c r="L99" s="235"/>
      <c r="M99" s="235"/>
    </row>
    <row r="100" spans="2:13">
      <c r="B100" s="235"/>
      <c r="C100" s="235"/>
      <c r="D100" s="235"/>
      <c r="E100" s="235"/>
      <c r="F100" s="235"/>
      <c r="G100" s="235"/>
      <c r="H100" s="235"/>
      <c r="I100" s="235"/>
      <c r="K100" s="235"/>
      <c r="L100" s="235"/>
      <c r="M100" s="235"/>
    </row>
    <row r="101" spans="2:13">
      <c r="B101" s="235"/>
      <c r="C101" s="235"/>
      <c r="D101" s="235"/>
      <c r="E101" s="235"/>
      <c r="F101" s="235"/>
      <c r="G101" s="235"/>
      <c r="H101" s="235"/>
      <c r="I101" s="235"/>
      <c r="K101" s="235"/>
      <c r="L101" s="235"/>
      <c r="M101" s="235"/>
    </row>
    <row r="102" spans="2:13">
      <c r="B102" s="235"/>
      <c r="C102" s="235"/>
      <c r="D102" s="235"/>
      <c r="E102" s="235"/>
      <c r="F102" s="235"/>
      <c r="G102" s="235"/>
      <c r="H102" s="235"/>
      <c r="I102" s="235"/>
      <c r="K102" s="235"/>
      <c r="L102" s="235"/>
      <c r="M102" s="235"/>
    </row>
    <row r="103" spans="2:13">
      <c r="B103" s="235"/>
      <c r="C103" s="235"/>
      <c r="D103" s="235"/>
      <c r="E103" s="235"/>
      <c r="F103" s="235"/>
      <c r="G103" s="235"/>
      <c r="H103" s="235"/>
      <c r="I103" s="235"/>
      <c r="K103" s="235"/>
      <c r="L103" s="235"/>
      <c r="M103" s="235"/>
    </row>
  </sheetData>
  <sheetProtection sheet="1" objects="1" scenarios="1" selectLockedCells="1"/>
  <mergeCells count="18">
    <mergeCell ref="H11:H13"/>
    <mergeCell ref="I11:I13"/>
    <mergeCell ref="K11:K13"/>
    <mergeCell ref="L11:L13"/>
    <mergeCell ref="M11:M13"/>
    <mergeCell ref="B32:J40"/>
    <mergeCell ref="D3:I3"/>
    <mergeCell ref="B9:I9"/>
    <mergeCell ref="K9:M9"/>
    <mergeCell ref="B10:B30"/>
    <mergeCell ref="C10:I10"/>
    <mergeCell ref="K10:M10"/>
    <mergeCell ref="K28:M29"/>
    <mergeCell ref="C11:C13"/>
    <mergeCell ref="D11:D13"/>
    <mergeCell ref="E11:E13"/>
    <mergeCell ref="F11:F13"/>
    <mergeCell ref="G11:G13"/>
  </mergeCells>
  <conditionalFormatting sqref="C5:C6">
    <cfRule type="containsText" dxfId="49" priority="1" operator="containsText" text="Instruction">
      <formula>NOT(ISERROR(SEARCH("Instruction",C5)))</formula>
    </cfRule>
    <cfRule type="expression" dxfId="48" priority="2"/>
  </conditionalFormatting>
  <conditionalFormatting sqref="E5:E6">
    <cfRule type="containsText" dxfId="47" priority="4" stopIfTrue="1" operator="containsText" text="Instruction">
      <formula>NOT(ISERROR(SEARCH("Instruction",E5)))</formula>
    </cfRule>
    <cfRule type="expression" dxfId="46" priority="5"/>
  </conditionalFormatting>
  <conditionalFormatting sqref="K28">
    <cfRule type="expression" dxfId="45" priority="3">
      <formula>D30&lt;&gt;L30</formula>
    </cfRule>
  </conditionalFormatting>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C5040-9931-7D47-9107-66ED17199951}">
  <dimension ref="A1:BR103"/>
  <sheetViews>
    <sheetView topLeftCell="G3" zoomScale="85" zoomScaleNormal="85" workbookViewId="0">
      <selection activeCell="L19" sqref="L19:L21"/>
    </sheetView>
  </sheetViews>
  <sheetFormatPr defaultColWidth="11" defaultRowHeight="15.95"/>
  <cols>
    <col min="1" max="1" width="11" style="235"/>
    <col min="2" max="2" width="13.5" customWidth="1"/>
    <col min="3" max="3" width="76" customWidth="1"/>
    <col min="4" max="4" width="25.875" customWidth="1"/>
    <col min="5" max="5" width="54.625" customWidth="1"/>
    <col min="6" max="6" width="25.375" customWidth="1"/>
    <col min="7" max="7" width="36.375" customWidth="1"/>
    <col min="8" max="8" width="18.375" customWidth="1"/>
    <col min="9" max="9" width="37.875" customWidth="1"/>
    <col min="10" max="10" width="18.5" style="235" customWidth="1"/>
    <col min="11" max="11" width="71" customWidth="1"/>
    <col min="12" max="12" width="15" customWidth="1"/>
    <col min="13" max="13" width="18" customWidth="1"/>
  </cols>
  <sheetData>
    <row r="1" spans="1:70">
      <c r="A1" s="361" t="s">
        <v>35</v>
      </c>
      <c r="B1" s="361" t="s">
        <v>35</v>
      </c>
      <c r="C1" s="361" t="s">
        <v>35</v>
      </c>
      <c r="D1" s="361" t="s">
        <v>35</v>
      </c>
      <c r="E1" s="361" t="s">
        <v>35</v>
      </c>
      <c r="F1" s="361" t="s">
        <v>35</v>
      </c>
      <c r="G1" s="361" t="s">
        <v>35</v>
      </c>
      <c r="H1" s="361" t="s">
        <v>35</v>
      </c>
      <c r="I1" s="361" t="s">
        <v>35</v>
      </c>
      <c r="J1" s="361" t="s">
        <v>35</v>
      </c>
      <c r="K1" s="361" t="s">
        <v>35</v>
      </c>
      <c r="L1" s="361" t="s">
        <v>35</v>
      </c>
      <c r="M1" s="361" t="s">
        <v>35</v>
      </c>
      <c r="N1" s="361" t="s">
        <v>35</v>
      </c>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row>
    <row r="2" spans="1:70">
      <c r="A2" s="361"/>
      <c r="B2" s="235"/>
      <c r="C2" s="235"/>
      <c r="D2" s="235"/>
      <c r="E2" s="235"/>
      <c r="F2" s="235"/>
      <c r="G2" s="235"/>
      <c r="H2" s="235"/>
      <c r="I2" s="235"/>
      <c r="K2" s="235"/>
      <c r="L2" s="235"/>
      <c r="M2" s="235"/>
      <c r="N2" s="361"/>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row>
    <row r="3" spans="1:70" ht="119.1" customHeight="1">
      <c r="A3" s="349" t="s">
        <v>35</v>
      </c>
      <c r="B3" s="304"/>
      <c r="C3" s="304"/>
      <c r="D3" s="437" t="s">
        <v>36</v>
      </c>
      <c r="E3" s="443"/>
      <c r="F3" s="443"/>
      <c r="G3" s="443"/>
      <c r="H3" s="443"/>
      <c r="I3" s="443"/>
      <c r="J3" s="304"/>
      <c r="K3" s="304"/>
      <c r="L3" s="304"/>
      <c r="M3" s="304"/>
      <c r="N3" s="349" t="s">
        <v>35</v>
      </c>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C3" s="235"/>
      <c r="BD3" s="235"/>
      <c r="BE3" s="235"/>
      <c r="BF3" s="235"/>
      <c r="BG3" s="235"/>
      <c r="BH3" s="235"/>
      <c r="BI3" s="235"/>
      <c r="BJ3" s="235"/>
      <c r="BK3" s="235"/>
      <c r="BL3" s="235"/>
      <c r="BM3" s="235"/>
      <c r="BN3" s="235"/>
      <c r="BO3" s="235"/>
      <c r="BP3" s="235"/>
      <c r="BQ3" s="235"/>
      <c r="BR3" s="235"/>
    </row>
    <row r="4" spans="1:70" ht="18.95">
      <c r="A4" s="349" t="s">
        <v>35</v>
      </c>
      <c r="B4" s="362"/>
      <c r="C4" s="305" t="s">
        <v>13</v>
      </c>
      <c r="D4" s="304"/>
      <c r="E4" s="305" t="s">
        <v>91</v>
      </c>
      <c r="F4" s="304"/>
      <c r="G4" s="306" t="s">
        <v>92</v>
      </c>
      <c r="H4" s="304"/>
      <c r="I4" s="306" t="s">
        <v>40</v>
      </c>
      <c r="J4" s="304"/>
      <c r="K4" s="306" t="s">
        <v>41</v>
      </c>
      <c r="L4" s="304"/>
      <c r="M4" s="304"/>
      <c r="N4" s="349" t="s">
        <v>35</v>
      </c>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c r="BC4" s="235"/>
      <c r="BD4" s="235"/>
      <c r="BE4" s="235"/>
      <c r="BF4" s="235"/>
      <c r="BG4" s="235"/>
      <c r="BH4" s="235"/>
      <c r="BI4" s="235"/>
      <c r="BJ4" s="235"/>
      <c r="BK4" s="235"/>
      <c r="BL4" s="235"/>
      <c r="BM4" s="235"/>
      <c r="BN4" s="235"/>
      <c r="BO4" s="235"/>
      <c r="BP4" s="235"/>
      <c r="BQ4" s="235"/>
      <c r="BR4" s="235"/>
    </row>
    <row r="5" spans="1:70" ht="74.099999999999994" customHeight="1">
      <c r="A5" s="349" t="s">
        <v>35</v>
      </c>
      <c r="B5" s="362"/>
      <c r="C5" s="307" t="str">
        <f>IF('Présentation de la cohorte'!H9="Saisir le nom  (organisation) du membre 3","Instruction : Veuillez saisir le nom du membre dans la section Présentation de la cohorte",'Présentation de la cohorte'!H9)</f>
        <v>Instruction : Veuillez saisir le nom du membre dans la section Présentation de la cohorte</v>
      </c>
      <c r="D5" s="308"/>
      <c r="E5" s="307" t="str">
        <f>IF('Présentation de la cohorte'!D10="Sélectionner le nombre de membres","Instruction : Veuillez saisir le nombre de membres de la cohorte dans la section Présentation de la cohorte",'Présentation de la cohorte'!D10)</f>
        <v>Instruction : Veuillez saisir le nombre de membres de la cohorte dans la section Présentation de la cohorte</v>
      </c>
      <c r="F5" s="308"/>
      <c r="G5" s="309">
        <f>D30</f>
        <v>0</v>
      </c>
      <c r="H5" s="308"/>
      <c r="I5" s="309" t="e">
        <f>F30</f>
        <v>#VALUE!</v>
      </c>
      <c r="J5" s="308"/>
      <c r="K5" s="310">
        <v>0.8</v>
      </c>
      <c r="L5" s="304"/>
      <c r="M5" s="304"/>
      <c r="N5" s="349" t="s">
        <v>35</v>
      </c>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row>
    <row r="6" spans="1:70">
      <c r="A6" s="349" t="s">
        <v>35</v>
      </c>
      <c r="B6" s="304"/>
      <c r="C6" s="304"/>
      <c r="D6" s="304"/>
      <c r="E6" s="304"/>
      <c r="F6" s="304"/>
      <c r="G6" s="304"/>
      <c r="H6" s="304"/>
      <c r="I6" s="304"/>
      <c r="J6" s="304"/>
      <c r="K6" s="304"/>
      <c r="L6" s="304"/>
      <c r="M6" s="304"/>
      <c r="N6" s="349" t="s">
        <v>35</v>
      </c>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5"/>
      <c r="AZ6" s="235"/>
      <c r="BA6" s="235"/>
      <c r="BB6" s="235"/>
      <c r="BC6" s="235"/>
      <c r="BD6" s="235"/>
      <c r="BE6" s="235"/>
      <c r="BF6" s="235"/>
      <c r="BG6" s="235"/>
      <c r="BH6" s="235"/>
      <c r="BI6" s="235"/>
      <c r="BJ6" s="235"/>
      <c r="BK6" s="235"/>
      <c r="BL6" s="235"/>
      <c r="BM6" s="235"/>
      <c r="BN6" s="235"/>
      <c r="BO6" s="235"/>
      <c r="BP6" s="235"/>
      <c r="BQ6" s="235"/>
      <c r="BR6" s="235"/>
    </row>
    <row r="7" spans="1:70">
      <c r="A7" s="349" t="s">
        <v>35</v>
      </c>
      <c r="B7" s="304"/>
      <c r="C7" s="304"/>
      <c r="D7" s="304"/>
      <c r="E7" s="304"/>
      <c r="F7" s="304"/>
      <c r="G7" s="304"/>
      <c r="H7" s="304"/>
      <c r="I7" s="304"/>
      <c r="J7" s="304"/>
      <c r="K7" s="304"/>
      <c r="L7" s="304"/>
      <c r="M7" s="304"/>
      <c r="N7" s="349" t="s">
        <v>35</v>
      </c>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c r="AY7" s="235"/>
      <c r="AZ7" s="235"/>
      <c r="BA7" s="235"/>
      <c r="BB7" s="235"/>
      <c r="BC7" s="235"/>
      <c r="BD7" s="235"/>
      <c r="BE7" s="235"/>
      <c r="BF7" s="235"/>
      <c r="BG7" s="235"/>
      <c r="BH7" s="235"/>
      <c r="BI7" s="235"/>
      <c r="BJ7" s="235"/>
      <c r="BK7" s="235"/>
      <c r="BL7" s="235"/>
      <c r="BM7" s="235"/>
      <c r="BN7" s="235"/>
      <c r="BO7" s="235"/>
      <c r="BP7" s="235"/>
      <c r="BQ7" s="235"/>
      <c r="BR7" s="235"/>
    </row>
    <row r="8" spans="1:70">
      <c r="A8" s="349" t="s">
        <v>35</v>
      </c>
      <c r="B8" s="304"/>
      <c r="C8" s="304"/>
      <c r="D8" s="304"/>
      <c r="E8" s="304"/>
      <c r="F8" s="304"/>
      <c r="G8" s="304"/>
      <c r="H8" s="304"/>
      <c r="I8" s="304"/>
      <c r="J8" s="304"/>
      <c r="K8" s="304"/>
      <c r="L8" s="304"/>
      <c r="M8" s="304"/>
      <c r="N8" s="349" t="s">
        <v>35</v>
      </c>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row>
    <row r="9" spans="1:70" ht="21" customHeight="1">
      <c r="A9" s="349" t="s">
        <v>35</v>
      </c>
      <c r="B9" s="444" t="s">
        <v>42</v>
      </c>
      <c r="C9" s="444"/>
      <c r="D9" s="444"/>
      <c r="E9" s="444"/>
      <c r="F9" s="444"/>
      <c r="G9" s="444"/>
      <c r="H9" s="444"/>
      <c r="I9" s="444"/>
      <c r="J9" s="349" t="s">
        <v>35</v>
      </c>
      <c r="K9" s="444" t="s">
        <v>43</v>
      </c>
      <c r="L9" s="444"/>
      <c r="M9" s="444"/>
      <c r="N9" s="349" t="s">
        <v>35</v>
      </c>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5"/>
      <c r="AT9" s="235"/>
      <c r="AU9" s="235"/>
      <c r="AV9" s="235"/>
      <c r="AW9" s="235"/>
      <c r="AX9" s="235"/>
      <c r="AY9" s="235"/>
      <c r="AZ9" s="235"/>
      <c r="BA9" s="235"/>
      <c r="BB9" s="235"/>
      <c r="BC9" s="235"/>
      <c r="BD9" s="235"/>
      <c r="BE9" s="235"/>
      <c r="BF9" s="235"/>
      <c r="BG9" s="235"/>
      <c r="BH9" s="235"/>
      <c r="BI9" s="235"/>
      <c r="BJ9" s="235"/>
      <c r="BK9" s="235"/>
      <c r="BL9" s="235"/>
      <c r="BM9" s="235"/>
      <c r="BN9" s="235"/>
      <c r="BO9" s="235"/>
      <c r="BP9" s="235"/>
      <c r="BQ9" s="235"/>
      <c r="BR9" s="235"/>
    </row>
    <row r="10" spans="1:70">
      <c r="A10" s="349" t="s">
        <v>35</v>
      </c>
      <c r="B10" s="454" t="s">
        <v>44</v>
      </c>
      <c r="C10" s="455" t="s">
        <v>76</v>
      </c>
      <c r="D10" s="455"/>
      <c r="E10" s="455"/>
      <c r="F10" s="455"/>
      <c r="G10" s="455"/>
      <c r="H10" s="455"/>
      <c r="I10" s="455"/>
      <c r="J10" s="349" t="s">
        <v>35</v>
      </c>
      <c r="K10" s="455" t="s">
        <v>46</v>
      </c>
      <c r="L10" s="455"/>
      <c r="M10" s="455"/>
      <c r="N10" s="349" t="s">
        <v>35</v>
      </c>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c r="BQ10" s="235"/>
      <c r="BR10" s="235"/>
    </row>
    <row r="11" spans="1:70" ht="39.950000000000003" customHeight="1">
      <c r="A11" s="349" t="s">
        <v>35</v>
      </c>
      <c r="B11" s="454"/>
      <c r="C11" s="457" t="s">
        <v>47</v>
      </c>
      <c r="D11" s="451" t="s">
        <v>48</v>
      </c>
      <c r="E11" s="451" t="s">
        <v>77</v>
      </c>
      <c r="F11" s="451" t="s">
        <v>50</v>
      </c>
      <c r="G11" s="451" t="s">
        <v>78</v>
      </c>
      <c r="H11" s="452" t="s">
        <v>52</v>
      </c>
      <c r="I11" s="452" t="s">
        <v>53</v>
      </c>
      <c r="J11" s="349" t="s">
        <v>35</v>
      </c>
      <c r="K11" s="451" t="s">
        <v>54</v>
      </c>
      <c r="L11" s="452" t="s">
        <v>55</v>
      </c>
      <c r="M11" s="452" t="s">
        <v>56</v>
      </c>
      <c r="N11" s="349" t="s">
        <v>35</v>
      </c>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35"/>
    </row>
    <row r="12" spans="1:70" ht="24.95" customHeight="1">
      <c r="A12" s="349" t="s">
        <v>35</v>
      </c>
      <c r="B12" s="454"/>
      <c r="C12" s="457"/>
      <c r="D12" s="451"/>
      <c r="E12" s="451"/>
      <c r="F12" s="451"/>
      <c r="G12" s="451"/>
      <c r="H12" s="452"/>
      <c r="I12" s="452"/>
      <c r="J12" s="349" t="s">
        <v>35</v>
      </c>
      <c r="K12" s="451"/>
      <c r="L12" s="452"/>
      <c r="M12" s="452"/>
      <c r="N12" s="349" t="s">
        <v>35</v>
      </c>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row>
    <row r="13" spans="1:70" ht="20.100000000000001" customHeight="1">
      <c r="A13" s="349"/>
      <c r="B13" s="454"/>
      <c r="C13" s="457"/>
      <c r="D13" s="451"/>
      <c r="E13" s="451"/>
      <c r="F13" s="451"/>
      <c r="G13" s="451"/>
      <c r="H13" s="452"/>
      <c r="I13" s="452"/>
      <c r="J13" s="349"/>
      <c r="K13" s="451"/>
      <c r="L13" s="452"/>
      <c r="M13" s="452"/>
      <c r="N13" s="349"/>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row>
    <row r="14" spans="1:70" ht="35.1" customHeight="1">
      <c r="A14" s="349" t="s">
        <v>35</v>
      </c>
      <c r="B14" s="454"/>
      <c r="C14" s="316" t="s">
        <v>57</v>
      </c>
      <c r="D14" s="317">
        <f>SUM(D15:D20)</f>
        <v>0</v>
      </c>
      <c r="E14" s="318" t="e">
        <f>SUM(E15:E20)</f>
        <v>#VALUE!</v>
      </c>
      <c r="F14" s="319" t="e">
        <f>MIN(40000,($K$5*E14))</f>
        <v>#VALUE!</v>
      </c>
      <c r="G14" s="320" t="e">
        <f>F14/D28</f>
        <v>#VALUE!</v>
      </c>
      <c r="H14" s="317">
        <f>SUM(H15:H20)</f>
        <v>0</v>
      </c>
      <c r="I14" s="318" t="e">
        <f>F14/1.14975</f>
        <v>#VALUE!</v>
      </c>
      <c r="J14" s="349" t="s">
        <v>35</v>
      </c>
      <c r="K14" s="321" t="s">
        <v>58</v>
      </c>
      <c r="L14" s="322" t="e">
        <f>SUM((L15:L17))</f>
        <v>#VALUE!</v>
      </c>
      <c r="M14" s="323" t="e">
        <f>L14/D30</f>
        <v>#VALUE!</v>
      </c>
      <c r="N14" s="349" t="s">
        <v>35</v>
      </c>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row>
    <row r="15" spans="1:70" ht="57.95" customHeight="1">
      <c r="A15" s="349" t="s">
        <v>35</v>
      </c>
      <c r="B15" s="454"/>
      <c r="C15" s="324" t="s">
        <v>59</v>
      </c>
      <c r="D15" s="225">
        <v>0</v>
      </c>
      <c r="E15" s="325">
        <f>D15</f>
        <v>0</v>
      </c>
      <c r="F15" s="326">
        <f t="shared" ref="F15:F20" si="0">E15*$K$5</f>
        <v>0</v>
      </c>
      <c r="G15" s="327" t="e">
        <f t="shared" ref="G15:G25" si="1">F15/$D$28</f>
        <v>#DIV/0!</v>
      </c>
      <c r="H15" s="325">
        <f t="shared" ref="H15:H20" si="2">D15/1.14975</f>
        <v>0</v>
      </c>
      <c r="I15" s="325">
        <f>F15/1.14975</f>
        <v>0</v>
      </c>
      <c r="J15" s="349" t="s">
        <v>35</v>
      </c>
      <c r="K15" s="328" t="s">
        <v>60</v>
      </c>
      <c r="L15" s="329" t="e">
        <f>F30</f>
        <v>#VALUE!</v>
      </c>
      <c r="M15" s="330" t="e">
        <f t="shared" ref="M15:M21" si="3">L15/$D$30</f>
        <v>#VALUE!</v>
      </c>
      <c r="N15" s="349" t="s">
        <v>35</v>
      </c>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235"/>
      <c r="BC15" s="235"/>
      <c r="BD15" s="235"/>
      <c r="BE15" s="235"/>
      <c r="BF15" s="235"/>
      <c r="BG15" s="235"/>
      <c r="BH15" s="235"/>
      <c r="BI15" s="235"/>
      <c r="BJ15" s="235"/>
      <c r="BK15" s="235"/>
      <c r="BL15" s="235"/>
      <c r="BM15" s="235"/>
      <c r="BN15" s="235"/>
      <c r="BO15" s="235"/>
      <c r="BP15" s="235"/>
      <c r="BQ15" s="235"/>
      <c r="BR15" s="235"/>
    </row>
    <row r="16" spans="1:70" ht="54" customHeight="1">
      <c r="A16" s="349" t="s">
        <v>35</v>
      </c>
      <c r="B16" s="454"/>
      <c r="C16" s="331" t="s">
        <v>79</v>
      </c>
      <c r="D16" s="225">
        <v>0</v>
      </c>
      <c r="E16" s="325">
        <f>MAX(0,MIN(D16,(25000-E23),(0.3*$D$28-E23)))</f>
        <v>0</v>
      </c>
      <c r="F16" s="326">
        <f t="shared" si="0"/>
        <v>0</v>
      </c>
      <c r="G16" s="327" t="e">
        <f t="shared" si="1"/>
        <v>#DIV/0!</v>
      </c>
      <c r="H16" s="325">
        <f t="shared" si="2"/>
        <v>0</v>
      </c>
      <c r="I16" s="325">
        <f t="shared" ref="I16:I27" si="4">F16/1.14975</f>
        <v>0</v>
      </c>
      <c r="J16" s="349" t="s">
        <v>35</v>
      </c>
      <c r="K16" s="332" t="s">
        <v>80</v>
      </c>
      <c r="L16" s="216">
        <v>0</v>
      </c>
      <c r="M16" s="333" t="e">
        <f t="shared" si="3"/>
        <v>#DIV/0!</v>
      </c>
      <c r="N16" s="349" t="s">
        <v>35</v>
      </c>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35"/>
    </row>
    <row r="17" spans="1:70" ht="42" customHeight="1">
      <c r="A17" s="349" t="s">
        <v>35</v>
      </c>
      <c r="B17" s="454"/>
      <c r="C17" s="334" t="s">
        <v>81</v>
      </c>
      <c r="D17" s="225">
        <v>0</v>
      </c>
      <c r="E17" s="325">
        <f>MAX(0,MIN(D17,(15000-E24),(0.2*$D$28-E24)))</f>
        <v>0</v>
      </c>
      <c r="F17" s="326">
        <f t="shared" si="0"/>
        <v>0</v>
      </c>
      <c r="G17" s="327" t="e">
        <f t="shared" si="1"/>
        <v>#DIV/0!</v>
      </c>
      <c r="H17" s="325">
        <f t="shared" si="2"/>
        <v>0</v>
      </c>
      <c r="I17" s="325">
        <f t="shared" si="4"/>
        <v>0</v>
      </c>
      <c r="J17" s="349" t="s">
        <v>35</v>
      </c>
      <c r="K17" s="332" t="s">
        <v>80</v>
      </c>
      <c r="L17" s="216">
        <v>0</v>
      </c>
      <c r="M17" s="333" t="e">
        <f t="shared" si="3"/>
        <v>#DIV/0!</v>
      </c>
      <c r="N17" s="349" t="s">
        <v>35</v>
      </c>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c r="AO17" s="235"/>
      <c r="AP17" s="235"/>
      <c r="AQ17" s="235"/>
      <c r="AR17" s="235"/>
      <c r="AS17" s="235"/>
      <c r="AT17" s="235"/>
      <c r="AU17" s="235"/>
      <c r="AV17" s="235"/>
      <c r="AW17" s="235"/>
      <c r="AX17" s="235"/>
      <c r="AY17" s="235"/>
      <c r="AZ17" s="235"/>
      <c r="BA17" s="235"/>
      <c r="BB17" s="235"/>
      <c r="BC17" s="235"/>
      <c r="BD17" s="235"/>
      <c r="BE17" s="235"/>
      <c r="BF17" s="235"/>
      <c r="BG17" s="235"/>
      <c r="BH17" s="235"/>
      <c r="BI17" s="235"/>
      <c r="BJ17" s="235"/>
      <c r="BK17" s="235"/>
      <c r="BL17" s="235"/>
      <c r="BM17" s="235"/>
      <c r="BN17" s="235"/>
      <c r="BO17" s="235"/>
      <c r="BP17" s="235"/>
      <c r="BQ17" s="235"/>
      <c r="BR17" s="235"/>
    </row>
    <row r="18" spans="1:70" ht="54" customHeight="1">
      <c r="A18" s="349"/>
      <c r="B18" s="454"/>
      <c r="C18" s="334" t="s">
        <v>82</v>
      </c>
      <c r="D18" s="225">
        <v>0</v>
      </c>
      <c r="E18" s="325">
        <f>MAX(0,MIN(D18,(15000-E25),((0.2*$D$28)-E25)))</f>
        <v>0</v>
      </c>
      <c r="F18" s="326">
        <f t="shared" si="0"/>
        <v>0</v>
      </c>
      <c r="G18" s="327" t="e">
        <f t="shared" si="1"/>
        <v>#DIV/0!</v>
      </c>
      <c r="H18" s="325">
        <f t="shared" si="2"/>
        <v>0</v>
      </c>
      <c r="I18" s="325">
        <f t="shared" si="4"/>
        <v>0</v>
      </c>
      <c r="J18" s="349"/>
      <c r="K18" s="315" t="s">
        <v>65</v>
      </c>
      <c r="L18" s="322">
        <f>SUM(L19:L21)</f>
        <v>0</v>
      </c>
      <c r="M18" s="323" t="e">
        <f t="shared" si="3"/>
        <v>#DIV/0!</v>
      </c>
      <c r="N18" s="349"/>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row>
    <row r="19" spans="1:70" ht="54" customHeight="1">
      <c r="A19" s="349"/>
      <c r="B19" s="454"/>
      <c r="C19" s="334" t="s">
        <v>83</v>
      </c>
      <c r="D19" s="225">
        <v>0</v>
      </c>
      <c r="E19" s="325">
        <f>MAX(0,MIN(D19,(7500-E26),((0.1*$D$28)-E26)))</f>
        <v>0</v>
      </c>
      <c r="F19" s="326">
        <f t="shared" si="0"/>
        <v>0</v>
      </c>
      <c r="G19" s="327" t="e">
        <f t="shared" si="1"/>
        <v>#DIV/0!</v>
      </c>
      <c r="H19" s="325">
        <f t="shared" si="2"/>
        <v>0</v>
      </c>
      <c r="I19" s="325">
        <f t="shared" si="4"/>
        <v>0</v>
      </c>
      <c r="J19" s="349"/>
      <c r="K19" s="335" t="s">
        <v>84</v>
      </c>
      <c r="L19" s="216">
        <v>0</v>
      </c>
      <c r="M19" s="333" t="e">
        <f t="shared" si="3"/>
        <v>#DIV/0!</v>
      </c>
      <c r="N19" s="349"/>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row>
    <row r="20" spans="1:70" ht="30">
      <c r="A20" s="349"/>
      <c r="B20" s="454"/>
      <c r="C20" s="334" t="s">
        <v>85</v>
      </c>
      <c r="D20" s="225">
        <v>0</v>
      </c>
      <c r="E20" s="325" t="e">
        <f>IF(ISBLANK(D20),0,MIN(D20,(6250/E5)-E27))</f>
        <v>#VALUE!</v>
      </c>
      <c r="F20" s="326" t="e">
        <f t="shared" si="0"/>
        <v>#VALUE!</v>
      </c>
      <c r="G20" s="327" t="e">
        <f t="shared" si="1"/>
        <v>#VALUE!</v>
      </c>
      <c r="H20" s="325">
        <f t="shared" si="2"/>
        <v>0</v>
      </c>
      <c r="I20" s="325" t="e">
        <f t="shared" si="4"/>
        <v>#VALUE!</v>
      </c>
      <c r="J20" s="349"/>
      <c r="K20" s="332" t="s">
        <v>86</v>
      </c>
      <c r="L20" s="216">
        <v>0</v>
      </c>
      <c r="M20" s="333" t="e">
        <f t="shared" si="3"/>
        <v>#DIV/0!</v>
      </c>
      <c r="N20" s="349"/>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35"/>
    </row>
    <row r="21" spans="1:70" ht="47.1" customHeight="1">
      <c r="A21" s="349" t="s">
        <v>35</v>
      </c>
      <c r="B21" s="454"/>
      <c r="C21" s="316" t="s">
        <v>70</v>
      </c>
      <c r="D21" s="336">
        <f>SUM(D22:D27)</f>
        <v>0</v>
      </c>
      <c r="E21" s="336" t="e">
        <f>SUM(E22:E27)</f>
        <v>#VALUE!</v>
      </c>
      <c r="F21" s="337" t="e">
        <f>MIN((E21*$K$5),(75000-F14))</f>
        <v>#VALUE!</v>
      </c>
      <c r="G21" s="338" t="e">
        <f t="shared" si="1"/>
        <v>#VALUE!</v>
      </c>
      <c r="H21" s="339">
        <f>SUM(H22:H27)</f>
        <v>0</v>
      </c>
      <c r="I21" s="336" t="e">
        <f t="shared" si="4"/>
        <v>#VALUE!</v>
      </c>
      <c r="J21" s="349" t="s">
        <v>35</v>
      </c>
      <c r="K21" s="332" t="s">
        <v>86</v>
      </c>
      <c r="L21" s="216">
        <v>0</v>
      </c>
      <c r="M21" s="333" t="e">
        <f t="shared" si="3"/>
        <v>#DIV/0!</v>
      </c>
      <c r="N21" s="349" t="s">
        <v>35</v>
      </c>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c r="AZ21" s="235"/>
      <c r="BA21" s="235"/>
      <c r="BB21" s="235"/>
      <c r="BC21" s="235"/>
      <c r="BD21" s="235"/>
      <c r="BE21" s="235"/>
      <c r="BF21" s="235"/>
      <c r="BG21" s="235"/>
      <c r="BH21" s="235"/>
      <c r="BI21" s="235"/>
      <c r="BJ21" s="235"/>
      <c r="BK21" s="235"/>
      <c r="BL21" s="235"/>
      <c r="BM21" s="235"/>
      <c r="BN21" s="235"/>
      <c r="BO21" s="235"/>
      <c r="BP21" s="235"/>
      <c r="BQ21" s="235"/>
      <c r="BR21" s="235"/>
    </row>
    <row r="22" spans="1:70" ht="32.1" customHeight="1">
      <c r="A22" s="349" t="s">
        <v>35</v>
      </c>
      <c r="B22" s="454"/>
      <c r="C22" s="324" t="s">
        <v>59</v>
      </c>
      <c r="D22" s="225">
        <v>0</v>
      </c>
      <c r="E22" s="325">
        <f>D22</f>
        <v>0</v>
      </c>
      <c r="F22" s="326">
        <f t="shared" ref="F22:F27" si="5">E22*$K$5</f>
        <v>0</v>
      </c>
      <c r="G22" s="340" t="e">
        <f>F22/$D$28</f>
        <v>#DIV/0!</v>
      </c>
      <c r="H22" s="325">
        <f t="shared" ref="H22:H27" si="6">D22/1.14975</f>
        <v>0</v>
      </c>
      <c r="I22" s="325">
        <f t="shared" si="4"/>
        <v>0</v>
      </c>
      <c r="J22" s="349" t="s">
        <v>35</v>
      </c>
      <c r="K22" s="341"/>
      <c r="L22" s="341"/>
      <c r="M22" s="341"/>
      <c r="N22" s="349" t="s">
        <v>35</v>
      </c>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35"/>
    </row>
    <row r="23" spans="1:70" ht="44.1" customHeight="1">
      <c r="A23" s="349"/>
      <c r="B23" s="454"/>
      <c r="C23" s="331" t="s">
        <v>79</v>
      </c>
      <c r="D23" s="225">
        <v>0</v>
      </c>
      <c r="E23" s="325">
        <f>MAX(0,MIN(D23,(25000),(0.3*$D$28)))</f>
        <v>0</v>
      </c>
      <c r="F23" s="326">
        <f t="shared" si="5"/>
        <v>0</v>
      </c>
      <c r="G23" s="340" t="e">
        <f>F23/$D$28</f>
        <v>#DIV/0!</v>
      </c>
      <c r="H23" s="325">
        <f t="shared" si="6"/>
        <v>0</v>
      </c>
      <c r="I23" s="325">
        <f t="shared" si="4"/>
        <v>0</v>
      </c>
      <c r="J23" s="349"/>
      <c r="K23" s="341"/>
      <c r="L23" s="341"/>
      <c r="M23" s="341"/>
      <c r="N23" s="349"/>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row>
    <row r="24" spans="1:70" ht="41.1" customHeight="1">
      <c r="A24" s="349" t="s">
        <v>35</v>
      </c>
      <c r="B24" s="454"/>
      <c r="C24" s="334" t="s">
        <v>81</v>
      </c>
      <c r="D24" s="225">
        <v>0</v>
      </c>
      <c r="E24" s="325">
        <f>MAX(0,MIN(D24,(15000),(0.2*$D$28)))</f>
        <v>0</v>
      </c>
      <c r="F24" s="326">
        <f t="shared" si="5"/>
        <v>0</v>
      </c>
      <c r="G24" s="340" t="e">
        <f>F24/$D$28</f>
        <v>#DIV/0!</v>
      </c>
      <c r="H24" s="325">
        <f t="shared" si="6"/>
        <v>0</v>
      </c>
      <c r="I24" s="325">
        <f t="shared" si="4"/>
        <v>0</v>
      </c>
      <c r="J24" s="349" t="s">
        <v>35</v>
      </c>
      <c r="K24" s="341"/>
      <c r="L24" s="341"/>
      <c r="M24" s="341"/>
      <c r="N24" s="349" t="s">
        <v>35</v>
      </c>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5"/>
      <c r="BR24" s="235"/>
    </row>
    <row r="25" spans="1:70" ht="39.950000000000003" customHeight="1">
      <c r="A25" s="349" t="s">
        <v>35</v>
      </c>
      <c r="B25" s="454"/>
      <c r="C25" s="334" t="s">
        <v>82</v>
      </c>
      <c r="D25" s="225">
        <v>0</v>
      </c>
      <c r="E25" s="325">
        <f>MAX(0,MIN(D25,(15000),(0.2*$D$28)))</f>
        <v>0</v>
      </c>
      <c r="F25" s="326">
        <f t="shared" si="5"/>
        <v>0</v>
      </c>
      <c r="G25" s="340" t="e">
        <f t="shared" si="1"/>
        <v>#DIV/0!</v>
      </c>
      <c r="H25" s="325">
        <f t="shared" si="6"/>
        <v>0</v>
      </c>
      <c r="I25" s="325">
        <f t="shared" si="4"/>
        <v>0</v>
      </c>
      <c r="J25" s="349" t="s">
        <v>35</v>
      </c>
      <c r="K25" s="341"/>
      <c r="L25" s="341"/>
      <c r="M25" s="341"/>
      <c r="N25" s="349" t="s">
        <v>35</v>
      </c>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5"/>
    </row>
    <row r="26" spans="1:70" ht="42.95" customHeight="1">
      <c r="A26" s="349" t="s">
        <v>35</v>
      </c>
      <c r="B26" s="454"/>
      <c r="C26" s="334" t="s">
        <v>83</v>
      </c>
      <c r="D26" s="225">
        <v>0</v>
      </c>
      <c r="E26" s="325">
        <f>MAX(0,MIN(D26,(7500),(0.1*$D$28)))</f>
        <v>0</v>
      </c>
      <c r="F26" s="326">
        <f t="shared" si="5"/>
        <v>0</v>
      </c>
      <c r="G26" s="340" t="e">
        <f>F26/$D$28</f>
        <v>#DIV/0!</v>
      </c>
      <c r="H26" s="325">
        <f t="shared" si="6"/>
        <v>0</v>
      </c>
      <c r="I26" s="325">
        <f t="shared" si="4"/>
        <v>0</v>
      </c>
      <c r="J26" s="349" t="s">
        <v>35</v>
      </c>
      <c r="K26" s="341"/>
      <c r="L26" s="341"/>
      <c r="M26" s="341"/>
      <c r="N26" s="349" t="s">
        <v>35</v>
      </c>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row>
    <row r="27" spans="1:70" ht="30">
      <c r="A27" s="349"/>
      <c r="B27" s="454"/>
      <c r="C27" s="334" t="s">
        <v>85</v>
      </c>
      <c r="D27" s="225">
        <v>0</v>
      </c>
      <c r="E27" s="325" t="e">
        <f>IF(ISBLANK(D27),0,MIN(D27,(6250/E5)))</f>
        <v>#VALUE!</v>
      </c>
      <c r="F27" s="326" t="e">
        <f t="shared" si="5"/>
        <v>#VALUE!</v>
      </c>
      <c r="G27" s="327" t="e">
        <f>F27/$D$28</f>
        <v>#VALUE!</v>
      </c>
      <c r="H27" s="325">
        <f t="shared" si="6"/>
        <v>0</v>
      </c>
      <c r="I27" s="325" t="e">
        <f t="shared" si="4"/>
        <v>#VALUE!</v>
      </c>
      <c r="J27" s="349"/>
      <c r="K27" s="341"/>
      <c r="L27" s="341"/>
      <c r="M27" s="341"/>
      <c r="N27" s="349"/>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235"/>
      <c r="BI27" s="235"/>
      <c r="BJ27" s="235"/>
      <c r="BK27" s="235"/>
      <c r="BL27" s="235"/>
      <c r="BM27" s="235"/>
      <c r="BN27" s="235"/>
      <c r="BO27" s="235"/>
      <c r="BP27" s="235"/>
      <c r="BQ27" s="235"/>
      <c r="BR27" s="235"/>
    </row>
    <row r="28" spans="1:70" ht="18" customHeight="1">
      <c r="A28" s="349"/>
      <c r="B28" s="454"/>
      <c r="C28" s="342" t="s">
        <v>71</v>
      </c>
      <c r="D28" s="343">
        <f>SUM(D15:D20,D22:D27)</f>
        <v>0</v>
      </c>
      <c r="E28" s="344" t="e">
        <f>E14+E21</f>
        <v>#VALUE!</v>
      </c>
      <c r="F28" s="345" t="e">
        <f>F21+F14</f>
        <v>#VALUE!</v>
      </c>
      <c r="G28" s="346" t="e">
        <f>G21+G14</f>
        <v>#VALUE!</v>
      </c>
      <c r="H28" s="345">
        <f>H21+H14</f>
        <v>0</v>
      </c>
      <c r="I28" s="344" t="e">
        <f>I21+I14</f>
        <v>#VALUE!</v>
      </c>
      <c r="J28" s="349"/>
      <c r="K28" s="456" t="e">
        <f>IF(D30&lt;&gt;L30,"Attention : Une différence entre le coût du projet et le financement prévu a été détectée. Veuillez vérifier vos calculs. La différence est de : "&amp;FIXED(D30-L30,2,FALSE)&amp;" $","")</f>
        <v>#VALUE!</v>
      </c>
      <c r="L28" s="456"/>
      <c r="M28" s="456"/>
      <c r="N28" s="349"/>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c r="AY28" s="235"/>
      <c r="AZ28" s="235"/>
      <c r="BA28" s="235"/>
      <c r="BB28" s="235"/>
      <c r="BC28" s="235"/>
      <c r="BD28" s="235"/>
      <c r="BE28" s="235"/>
      <c r="BF28" s="235"/>
      <c r="BG28" s="235"/>
      <c r="BH28" s="235"/>
      <c r="BI28" s="235"/>
      <c r="BJ28" s="235"/>
      <c r="BK28" s="235"/>
      <c r="BL28" s="235"/>
      <c r="BM28" s="235"/>
      <c r="BN28" s="235"/>
      <c r="BO28" s="235"/>
      <c r="BP28" s="235"/>
      <c r="BQ28" s="235"/>
      <c r="BR28" s="235"/>
    </row>
    <row r="29" spans="1:70" ht="68.099999999999994" customHeight="1">
      <c r="A29" s="349"/>
      <c r="B29" s="454"/>
      <c r="C29" s="334" t="s">
        <v>87</v>
      </c>
      <c r="D29" s="226">
        <v>0</v>
      </c>
      <c r="E29" s="347" t="e">
        <f>IF(ISBLANK(D29),0,MIN(D29,0.1*$D$28,(62500/E5)))</f>
        <v>#VALUE!</v>
      </c>
      <c r="F29" s="348" t="e">
        <f>E29*$K$5</f>
        <v>#VALUE!</v>
      </c>
      <c r="G29" s="349"/>
      <c r="H29" s="350">
        <f>D29/1.14975</f>
        <v>0</v>
      </c>
      <c r="I29" s="350" t="e">
        <f>F29/1.14975</f>
        <v>#VALUE!</v>
      </c>
      <c r="J29" s="349"/>
      <c r="K29" s="456"/>
      <c r="L29" s="456"/>
      <c r="M29" s="456"/>
      <c r="N29" s="349"/>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c r="AR29" s="235"/>
      <c r="AS29" s="235"/>
      <c r="AT29" s="235"/>
      <c r="AU29" s="235"/>
      <c r="AV29" s="235"/>
      <c r="AW29" s="235"/>
      <c r="AX29" s="235"/>
      <c r="AY29" s="235"/>
      <c r="AZ29" s="235"/>
      <c r="BA29" s="235"/>
      <c r="BB29" s="235"/>
      <c r="BC29" s="235"/>
      <c r="BD29" s="235"/>
      <c r="BE29" s="235"/>
      <c r="BF29" s="235"/>
      <c r="BG29" s="235"/>
      <c r="BH29" s="235"/>
      <c r="BI29" s="235"/>
      <c r="BJ29" s="235"/>
      <c r="BK29" s="235"/>
      <c r="BL29" s="235"/>
      <c r="BM29" s="235"/>
      <c r="BN29" s="235"/>
      <c r="BO29" s="235"/>
      <c r="BP29" s="235"/>
      <c r="BQ29" s="235"/>
      <c r="BR29" s="235"/>
    </row>
    <row r="30" spans="1:70" ht="23.1" customHeight="1">
      <c r="A30" s="349"/>
      <c r="B30" s="454"/>
      <c r="C30" s="351" t="s">
        <v>88</v>
      </c>
      <c r="D30" s="352">
        <f>D28+D29</f>
        <v>0</v>
      </c>
      <c r="E30" s="352" t="e">
        <f>E28+E29</f>
        <v>#VALUE!</v>
      </c>
      <c r="F30" s="353" t="e">
        <f>F29+F28</f>
        <v>#VALUE!</v>
      </c>
      <c r="G30" s="349"/>
      <c r="H30" s="350">
        <f>H28+H29</f>
        <v>0</v>
      </c>
      <c r="I30" s="350" t="e">
        <f>I28+I29</f>
        <v>#VALUE!</v>
      </c>
      <c r="J30" s="363" t="s">
        <v>35</v>
      </c>
      <c r="K30" s="355" t="s">
        <v>89</v>
      </c>
      <c r="L30" s="356" t="e">
        <f>L14+L18</f>
        <v>#VALUE!</v>
      </c>
      <c r="M30" s="357" t="e">
        <f>M14+M18</f>
        <v>#VALUE!</v>
      </c>
      <c r="N30" s="363" t="s">
        <v>35</v>
      </c>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35"/>
      <c r="AY30" s="235"/>
      <c r="AZ30" s="235"/>
      <c r="BA30" s="235"/>
      <c r="BB30" s="235"/>
      <c r="BC30" s="235"/>
      <c r="BD30" s="235"/>
      <c r="BE30" s="235"/>
      <c r="BF30" s="235"/>
      <c r="BG30" s="235"/>
      <c r="BH30" s="235"/>
      <c r="BI30" s="235"/>
      <c r="BJ30" s="235"/>
      <c r="BK30" s="235"/>
      <c r="BL30" s="235"/>
      <c r="BM30" s="235"/>
      <c r="BN30" s="235"/>
      <c r="BO30" s="235"/>
      <c r="BP30" s="235"/>
      <c r="BQ30" s="235"/>
      <c r="BR30" s="235"/>
    </row>
    <row r="31" spans="1:70" s="235" customFormat="1">
      <c r="A31" s="349"/>
      <c r="B31" s="349" t="s">
        <v>35</v>
      </c>
      <c r="C31" s="349" t="s">
        <v>35</v>
      </c>
      <c r="D31" s="349"/>
      <c r="E31" s="358"/>
      <c r="F31" s="349"/>
      <c r="G31" s="349"/>
      <c r="H31" s="349"/>
      <c r="I31" s="359"/>
      <c r="J31" s="349" t="s">
        <v>35</v>
      </c>
      <c r="K31" s="349" t="s">
        <v>35</v>
      </c>
      <c r="L31" s="349" t="s">
        <v>35</v>
      </c>
      <c r="M31" s="349" t="s">
        <v>35</v>
      </c>
      <c r="N31" s="349" t="s">
        <v>35</v>
      </c>
    </row>
    <row r="32" spans="1:70">
      <c r="A32" s="304"/>
      <c r="B32" s="453" t="s">
        <v>75</v>
      </c>
      <c r="C32" s="453"/>
      <c r="D32" s="453"/>
      <c r="E32" s="453"/>
      <c r="F32" s="453"/>
      <c r="G32" s="453"/>
      <c r="H32" s="453"/>
      <c r="I32" s="453"/>
      <c r="J32" s="453"/>
      <c r="K32" s="304"/>
      <c r="L32" s="304"/>
      <c r="M32" s="304"/>
      <c r="N32" s="304"/>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row>
    <row r="33" spans="1:70">
      <c r="A33" s="304"/>
      <c r="B33" s="453"/>
      <c r="C33" s="453"/>
      <c r="D33" s="453"/>
      <c r="E33" s="453"/>
      <c r="F33" s="453"/>
      <c r="G33" s="453"/>
      <c r="H33" s="453"/>
      <c r="I33" s="453"/>
      <c r="J33" s="453"/>
      <c r="K33" s="304"/>
      <c r="L33" s="304"/>
      <c r="M33" s="304"/>
      <c r="N33" s="304"/>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row>
    <row r="34" spans="1:70">
      <c r="A34" s="304"/>
      <c r="B34" s="453"/>
      <c r="C34" s="453"/>
      <c r="D34" s="453"/>
      <c r="E34" s="453"/>
      <c r="F34" s="453"/>
      <c r="G34" s="453"/>
      <c r="H34" s="453"/>
      <c r="I34" s="453"/>
      <c r="J34" s="453"/>
      <c r="K34" s="304"/>
      <c r="L34" s="304"/>
      <c r="M34" s="304"/>
      <c r="N34" s="304"/>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5"/>
      <c r="BQ34" s="235"/>
      <c r="BR34" s="235"/>
    </row>
    <row r="35" spans="1:70" ht="6.95" customHeight="1">
      <c r="A35" s="304"/>
      <c r="B35" s="453"/>
      <c r="C35" s="453"/>
      <c r="D35" s="453"/>
      <c r="E35" s="453"/>
      <c r="F35" s="453"/>
      <c r="G35" s="453"/>
      <c r="H35" s="453"/>
      <c r="I35" s="453"/>
      <c r="J35" s="453"/>
      <c r="K35" s="304"/>
      <c r="L35" s="304"/>
      <c r="M35" s="304"/>
      <c r="N35" s="304"/>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5"/>
      <c r="BR35" s="235"/>
    </row>
    <row r="36" spans="1:70">
      <c r="A36" s="304"/>
      <c r="B36" s="453"/>
      <c r="C36" s="453"/>
      <c r="D36" s="453"/>
      <c r="E36" s="453"/>
      <c r="F36" s="453"/>
      <c r="G36" s="453"/>
      <c r="H36" s="453"/>
      <c r="I36" s="453"/>
      <c r="J36" s="453"/>
      <c r="K36" s="304"/>
      <c r="L36" s="304"/>
      <c r="M36" s="304"/>
      <c r="N36" s="304"/>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c r="BG36" s="235"/>
      <c r="BH36" s="235"/>
      <c r="BI36" s="235"/>
      <c r="BJ36" s="235"/>
      <c r="BK36" s="235"/>
      <c r="BL36" s="235"/>
      <c r="BM36" s="235"/>
      <c r="BN36" s="235"/>
      <c r="BO36" s="235"/>
      <c r="BP36" s="235"/>
      <c r="BQ36" s="235"/>
      <c r="BR36" s="235"/>
    </row>
    <row r="37" spans="1:70">
      <c r="A37" s="304"/>
      <c r="B37" s="453"/>
      <c r="C37" s="453"/>
      <c r="D37" s="453"/>
      <c r="E37" s="453"/>
      <c r="F37" s="453"/>
      <c r="G37" s="453"/>
      <c r="H37" s="453"/>
      <c r="I37" s="453"/>
      <c r="J37" s="453"/>
      <c r="K37" s="304"/>
      <c r="L37" s="304"/>
      <c r="M37" s="304"/>
      <c r="N37" s="304"/>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5"/>
      <c r="BR37" s="235"/>
    </row>
    <row r="38" spans="1:70">
      <c r="A38" s="304"/>
      <c r="B38" s="453"/>
      <c r="C38" s="453"/>
      <c r="D38" s="453"/>
      <c r="E38" s="453"/>
      <c r="F38" s="453"/>
      <c r="G38" s="453"/>
      <c r="H38" s="453"/>
      <c r="I38" s="453"/>
      <c r="J38" s="453"/>
      <c r="K38" s="304"/>
      <c r="L38" s="304"/>
      <c r="M38" s="304"/>
      <c r="N38" s="304"/>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row>
    <row r="39" spans="1:70">
      <c r="A39" s="304"/>
      <c r="B39" s="453"/>
      <c r="C39" s="453"/>
      <c r="D39" s="453"/>
      <c r="E39" s="453"/>
      <c r="F39" s="453"/>
      <c r="G39" s="453"/>
      <c r="H39" s="453"/>
      <c r="I39" s="453"/>
      <c r="J39" s="453"/>
      <c r="K39" s="304"/>
      <c r="L39" s="304"/>
      <c r="M39" s="304"/>
      <c r="N39" s="304"/>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c r="BE39" s="235"/>
      <c r="BF39" s="235"/>
      <c r="BG39" s="235"/>
      <c r="BH39" s="235"/>
      <c r="BI39" s="235"/>
      <c r="BJ39" s="235"/>
      <c r="BK39" s="235"/>
      <c r="BL39" s="235"/>
      <c r="BM39" s="235"/>
      <c r="BN39" s="235"/>
      <c r="BO39" s="235"/>
      <c r="BP39" s="235"/>
      <c r="BQ39" s="235"/>
      <c r="BR39" s="235"/>
    </row>
    <row r="40" spans="1:70">
      <c r="A40" s="304"/>
      <c r="B40" s="453"/>
      <c r="C40" s="453"/>
      <c r="D40" s="453"/>
      <c r="E40" s="453"/>
      <c r="F40" s="453"/>
      <c r="G40" s="453"/>
      <c r="H40" s="453"/>
      <c r="I40" s="453"/>
      <c r="J40" s="453"/>
      <c r="K40" s="304"/>
      <c r="L40" s="304"/>
      <c r="M40" s="304"/>
      <c r="N40" s="304"/>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5"/>
      <c r="BJ40" s="235"/>
      <c r="BK40" s="235"/>
      <c r="BL40" s="235"/>
      <c r="BM40" s="235"/>
      <c r="BN40" s="235"/>
      <c r="BO40" s="235"/>
      <c r="BP40" s="235"/>
      <c r="BQ40" s="235"/>
      <c r="BR40" s="235"/>
    </row>
    <row r="41" spans="1:70">
      <c r="B41" s="235"/>
      <c r="C41" s="235"/>
      <c r="D41" s="235"/>
      <c r="E41" s="235"/>
      <c r="F41" s="235"/>
      <c r="G41" s="235"/>
      <c r="H41" s="235"/>
      <c r="I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BP41" s="235"/>
      <c r="BQ41" s="235"/>
      <c r="BR41" s="235"/>
    </row>
    <row r="42" spans="1:70">
      <c r="B42" s="235"/>
      <c r="C42" s="235"/>
      <c r="D42" s="235"/>
      <c r="E42" s="235"/>
      <c r="F42" s="235"/>
      <c r="G42" s="235"/>
      <c r="H42" s="235"/>
      <c r="I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35"/>
      <c r="BE42" s="235"/>
      <c r="BF42" s="235"/>
      <c r="BG42" s="235"/>
      <c r="BH42" s="235"/>
      <c r="BI42" s="235"/>
      <c r="BJ42" s="235"/>
      <c r="BK42" s="235"/>
      <c r="BL42" s="235"/>
      <c r="BM42" s="235"/>
      <c r="BN42" s="235"/>
      <c r="BO42" s="235"/>
      <c r="BP42" s="235"/>
      <c r="BQ42" s="235"/>
      <c r="BR42" s="235"/>
    </row>
    <row r="43" spans="1:70">
      <c r="B43" s="235"/>
      <c r="C43" s="235"/>
      <c r="D43" s="235"/>
      <c r="E43" s="235"/>
      <c r="F43" s="235"/>
      <c r="G43" s="235"/>
      <c r="H43" s="235"/>
      <c r="I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c r="BQ43" s="235"/>
      <c r="BR43" s="235"/>
    </row>
    <row r="44" spans="1:70">
      <c r="B44" s="235"/>
      <c r="C44" s="235"/>
      <c r="D44" s="235"/>
      <c r="E44" s="235"/>
      <c r="F44" s="235"/>
      <c r="G44" s="235"/>
      <c r="H44" s="235"/>
      <c r="I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235"/>
      <c r="BR44" s="235"/>
    </row>
    <row r="45" spans="1:70">
      <c r="B45" s="235"/>
      <c r="C45" s="235"/>
      <c r="D45" s="235"/>
      <c r="E45" s="235"/>
      <c r="F45" s="235"/>
      <c r="G45" s="235"/>
      <c r="H45" s="235"/>
      <c r="I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5"/>
      <c r="BR45" s="235"/>
    </row>
    <row r="46" spans="1:70">
      <c r="B46" s="235"/>
      <c r="C46" s="235"/>
      <c r="D46" s="235"/>
      <c r="E46" s="235"/>
      <c r="F46" s="235"/>
      <c r="G46" s="235"/>
      <c r="H46" s="235"/>
      <c r="I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5"/>
      <c r="BQ46" s="235"/>
      <c r="BR46" s="235"/>
    </row>
    <row r="47" spans="1:70">
      <c r="B47" s="235"/>
      <c r="C47" s="235"/>
      <c r="D47" s="235"/>
      <c r="E47" s="235"/>
      <c r="F47" s="235"/>
      <c r="G47" s="235"/>
      <c r="H47" s="235"/>
      <c r="I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5"/>
      <c r="BO47" s="235"/>
      <c r="BP47" s="235"/>
      <c r="BQ47" s="235"/>
      <c r="BR47" s="235"/>
    </row>
    <row r="48" spans="1:70">
      <c r="B48" s="235"/>
      <c r="C48" s="235"/>
      <c r="D48" s="235"/>
      <c r="E48" s="235"/>
      <c r="F48" s="235"/>
      <c r="G48" s="235"/>
      <c r="H48" s="235"/>
      <c r="I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G48" s="235"/>
      <c r="BH48" s="235"/>
      <c r="BI48" s="235"/>
      <c r="BJ48" s="235"/>
      <c r="BK48" s="235"/>
      <c r="BL48" s="235"/>
      <c r="BM48" s="235"/>
      <c r="BN48" s="235"/>
      <c r="BO48" s="235"/>
      <c r="BP48" s="235"/>
      <c r="BQ48" s="235"/>
      <c r="BR48" s="235"/>
    </row>
    <row r="49" spans="2:70">
      <c r="B49" s="235"/>
      <c r="C49" s="235"/>
      <c r="D49" s="235"/>
      <c r="E49" s="235"/>
      <c r="F49" s="235"/>
      <c r="G49" s="235"/>
      <c r="H49" s="235"/>
      <c r="I49" s="235"/>
      <c r="K49" s="235"/>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5"/>
      <c r="BR49" s="235"/>
    </row>
    <row r="50" spans="2:70">
      <c r="B50" s="235"/>
      <c r="C50" s="235"/>
      <c r="D50" s="235"/>
      <c r="E50" s="235"/>
      <c r="F50" s="235"/>
      <c r="G50" s="235"/>
      <c r="H50" s="235"/>
      <c r="I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235"/>
      <c r="AY50" s="235"/>
      <c r="AZ50" s="235"/>
      <c r="BA50" s="235"/>
      <c r="BB50" s="235"/>
      <c r="BC50" s="235"/>
      <c r="BD50" s="235"/>
      <c r="BE50" s="235"/>
      <c r="BF50" s="235"/>
      <c r="BG50" s="235"/>
      <c r="BH50" s="235"/>
      <c r="BI50" s="235"/>
      <c r="BJ50" s="235"/>
      <c r="BK50" s="235"/>
      <c r="BL50" s="235"/>
      <c r="BM50" s="235"/>
      <c r="BN50" s="235"/>
      <c r="BO50" s="235"/>
      <c r="BP50" s="235"/>
      <c r="BQ50" s="235"/>
      <c r="BR50" s="235"/>
    </row>
    <row r="51" spans="2:70">
      <c r="B51" s="235"/>
      <c r="C51" s="235"/>
      <c r="D51" s="235"/>
      <c r="E51" s="235"/>
      <c r="F51" s="235"/>
      <c r="G51" s="235"/>
      <c r="H51" s="235"/>
      <c r="I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5"/>
      <c r="BR51" s="235"/>
    </row>
    <row r="52" spans="2:70">
      <c r="B52" s="235"/>
      <c r="C52" s="235"/>
      <c r="D52" s="235"/>
      <c r="E52" s="235"/>
      <c r="F52" s="235"/>
      <c r="G52" s="235"/>
      <c r="H52" s="235"/>
      <c r="I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5"/>
      <c r="BC52" s="235"/>
      <c r="BD52" s="235"/>
      <c r="BE52" s="235"/>
      <c r="BF52" s="235"/>
      <c r="BG52" s="235"/>
      <c r="BH52" s="235"/>
      <c r="BI52" s="235"/>
      <c r="BJ52" s="235"/>
      <c r="BK52" s="235"/>
      <c r="BL52" s="235"/>
      <c r="BM52" s="235"/>
      <c r="BN52" s="235"/>
      <c r="BO52" s="235"/>
      <c r="BP52" s="235"/>
      <c r="BQ52" s="235"/>
      <c r="BR52" s="235"/>
    </row>
    <row r="53" spans="2:70">
      <c r="B53" s="235"/>
      <c r="C53" s="235"/>
      <c r="D53" s="235"/>
      <c r="E53" s="235"/>
      <c r="F53" s="235"/>
      <c r="G53" s="235"/>
      <c r="H53" s="235"/>
      <c r="I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5"/>
      <c r="BR53" s="235"/>
    </row>
    <row r="54" spans="2:70">
      <c r="B54" s="235"/>
      <c r="C54" s="235"/>
      <c r="D54" s="235"/>
      <c r="E54" s="235"/>
      <c r="F54" s="235"/>
      <c r="G54" s="235"/>
      <c r="H54" s="235"/>
      <c r="I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5"/>
      <c r="BD54" s="235"/>
      <c r="BE54" s="235"/>
      <c r="BF54" s="235"/>
      <c r="BG54" s="235"/>
      <c r="BH54" s="235"/>
      <c r="BI54" s="235"/>
      <c r="BJ54" s="235"/>
      <c r="BK54" s="235"/>
      <c r="BL54" s="235"/>
      <c r="BM54" s="235"/>
      <c r="BN54" s="235"/>
      <c r="BO54" s="235"/>
      <c r="BP54" s="235"/>
      <c r="BQ54" s="235"/>
      <c r="BR54" s="235"/>
    </row>
    <row r="55" spans="2:70">
      <c r="B55" s="235"/>
      <c r="C55" s="235"/>
      <c r="D55" s="235"/>
      <c r="E55" s="235"/>
      <c r="F55" s="235"/>
      <c r="G55" s="235"/>
      <c r="H55" s="235"/>
      <c r="I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5"/>
      <c r="AU55" s="235"/>
      <c r="AV55" s="235"/>
      <c r="AW55" s="235"/>
      <c r="AX55" s="235"/>
      <c r="AY55" s="235"/>
      <c r="AZ55" s="235"/>
      <c r="BA55" s="235"/>
      <c r="BB55" s="235"/>
      <c r="BC55" s="235"/>
      <c r="BD55" s="235"/>
      <c r="BE55" s="235"/>
      <c r="BF55" s="235"/>
      <c r="BG55" s="235"/>
      <c r="BH55" s="235"/>
      <c r="BI55" s="235"/>
      <c r="BJ55" s="235"/>
      <c r="BK55" s="235"/>
      <c r="BL55" s="235"/>
      <c r="BM55" s="235"/>
      <c r="BN55" s="235"/>
      <c r="BO55" s="235"/>
      <c r="BP55" s="235"/>
      <c r="BQ55" s="235"/>
      <c r="BR55" s="235"/>
    </row>
    <row r="56" spans="2:70">
      <c r="B56" s="235"/>
      <c r="C56" s="235"/>
      <c r="D56" s="235"/>
      <c r="E56" s="235"/>
      <c r="F56" s="235"/>
      <c r="G56" s="235"/>
      <c r="H56" s="235"/>
      <c r="I56" s="235"/>
      <c r="K56" s="235"/>
      <c r="L56" s="235"/>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5"/>
      <c r="AT56" s="235"/>
      <c r="AU56" s="235"/>
      <c r="AV56" s="235"/>
      <c r="AW56" s="235"/>
      <c r="AX56" s="235"/>
      <c r="AY56" s="235"/>
      <c r="AZ56" s="235"/>
      <c r="BA56" s="235"/>
      <c r="BB56" s="235"/>
      <c r="BC56" s="235"/>
      <c r="BD56" s="235"/>
      <c r="BE56" s="235"/>
      <c r="BF56" s="235"/>
      <c r="BG56" s="235"/>
      <c r="BH56" s="235"/>
      <c r="BI56" s="235"/>
      <c r="BJ56" s="235"/>
      <c r="BK56" s="235"/>
      <c r="BL56" s="235"/>
      <c r="BM56" s="235"/>
      <c r="BN56" s="235"/>
      <c r="BO56" s="235"/>
      <c r="BP56" s="235"/>
      <c r="BQ56" s="235"/>
      <c r="BR56" s="235"/>
    </row>
    <row r="57" spans="2:70">
      <c r="B57" s="235"/>
      <c r="C57" s="235"/>
      <c r="D57" s="235"/>
      <c r="E57" s="235"/>
      <c r="F57" s="235"/>
      <c r="G57" s="235"/>
      <c r="H57" s="235"/>
      <c r="I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c r="AQ57" s="235"/>
      <c r="AR57" s="235"/>
      <c r="AS57" s="235"/>
      <c r="AT57" s="235"/>
      <c r="AU57" s="235"/>
      <c r="AV57" s="235"/>
      <c r="AW57" s="235"/>
      <c r="AX57" s="235"/>
      <c r="AY57" s="235"/>
      <c r="AZ57" s="235"/>
      <c r="BA57" s="235"/>
      <c r="BB57" s="235"/>
      <c r="BC57" s="235"/>
      <c r="BD57" s="235"/>
      <c r="BE57" s="235"/>
      <c r="BF57" s="235"/>
      <c r="BG57" s="235"/>
      <c r="BH57" s="235"/>
      <c r="BI57" s="235"/>
      <c r="BJ57" s="235"/>
      <c r="BK57" s="235"/>
      <c r="BL57" s="235"/>
      <c r="BM57" s="235"/>
      <c r="BN57" s="235"/>
      <c r="BO57" s="235"/>
      <c r="BP57" s="235"/>
      <c r="BQ57" s="235"/>
      <c r="BR57" s="235"/>
    </row>
    <row r="58" spans="2:70">
      <c r="B58" s="235"/>
      <c r="C58" s="235"/>
      <c r="D58" s="235"/>
      <c r="E58" s="235"/>
      <c r="F58" s="235"/>
      <c r="G58" s="235"/>
      <c r="H58" s="235"/>
      <c r="I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235"/>
      <c r="AO58" s="235"/>
      <c r="AP58" s="235"/>
      <c r="AQ58" s="235"/>
      <c r="AR58" s="235"/>
      <c r="AS58" s="235"/>
      <c r="AT58" s="235"/>
      <c r="AU58" s="235"/>
      <c r="AV58" s="235"/>
      <c r="AW58" s="235"/>
      <c r="AX58" s="235"/>
      <c r="AY58" s="235"/>
      <c r="AZ58" s="235"/>
      <c r="BA58" s="235"/>
      <c r="BB58" s="235"/>
      <c r="BC58" s="235"/>
      <c r="BD58" s="235"/>
      <c r="BE58" s="235"/>
      <c r="BF58" s="235"/>
      <c r="BG58" s="235"/>
      <c r="BH58" s="235"/>
      <c r="BI58" s="235"/>
      <c r="BJ58" s="235"/>
      <c r="BK58" s="235"/>
      <c r="BL58" s="235"/>
      <c r="BM58" s="235"/>
      <c r="BN58" s="235"/>
      <c r="BO58" s="235"/>
      <c r="BP58" s="235"/>
      <c r="BQ58" s="235"/>
      <c r="BR58" s="235"/>
    </row>
    <row r="59" spans="2:70">
      <c r="B59" s="235"/>
      <c r="C59" s="235"/>
      <c r="D59" s="235"/>
      <c r="E59" s="235"/>
      <c r="F59" s="235"/>
      <c r="G59" s="235"/>
      <c r="H59" s="235"/>
      <c r="I59" s="235"/>
      <c r="K59" s="235"/>
      <c r="L59" s="235"/>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c r="AP59" s="235"/>
      <c r="AQ59" s="235"/>
      <c r="AR59" s="235"/>
      <c r="AS59" s="235"/>
      <c r="AT59" s="235"/>
      <c r="AU59" s="235"/>
      <c r="AV59" s="235"/>
      <c r="AW59" s="235"/>
      <c r="AX59" s="235"/>
      <c r="AY59" s="235"/>
      <c r="AZ59" s="235"/>
      <c r="BA59" s="235"/>
      <c r="BB59" s="235"/>
      <c r="BC59" s="235"/>
      <c r="BD59" s="235"/>
      <c r="BE59" s="235"/>
      <c r="BF59" s="235"/>
      <c r="BG59" s="235"/>
      <c r="BH59" s="235"/>
      <c r="BI59" s="235"/>
      <c r="BJ59" s="235"/>
      <c r="BK59" s="235"/>
      <c r="BL59" s="235"/>
      <c r="BM59" s="235"/>
      <c r="BN59" s="235"/>
      <c r="BO59" s="235"/>
      <c r="BP59" s="235"/>
      <c r="BQ59" s="235"/>
      <c r="BR59" s="235"/>
    </row>
    <row r="60" spans="2:70">
      <c r="B60" s="235"/>
      <c r="C60" s="235"/>
      <c r="D60" s="235"/>
      <c r="E60" s="235"/>
      <c r="F60" s="235"/>
      <c r="G60" s="235"/>
      <c r="H60" s="235"/>
      <c r="I60" s="235"/>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5"/>
      <c r="AP60" s="235"/>
      <c r="AQ60" s="235"/>
      <c r="AR60" s="235"/>
      <c r="AS60" s="235"/>
      <c r="AT60" s="235"/>
      <c r="AU60" s="235"/>
      <c r="AV60" s="235"/>
      <c r="AW60" s="235"/>
      <c r="AX60" s="235"/>
      <c r="AY60" s="235"/>
      <c r="AZ60" s="235"/>
      <c r="BA60" s="235"/>
      <c r="BB60" s="235"/>
      <c r="BC60" s="235"/>
      <c r="BD60" s="235"/>
      <c r="BE60" s="235"/>
      <c r="BF60" s="235"/>
      <c r="BG60" s="235"/>
      <c r="BH60" s="235"/>
      <c r="BI60" s="235"/>
      <c r="BJ60" s="235"/>
      <c r="BK60" s="235"/>
      <c r="BL60" s="235"/>
      <c r="BM60" s="235"/>
      <c r="BN60" s="235"/>
      <c r="BO60" s="235"/>
      <c r="BP60" s="235"/>
      <c r="BQ60" s="235"/>
      <c r="BR60" s="235"/>
    </row>
    <row r="61" spans="2:70">
      <c r="B61" s="235"/>
      <c r="C61" s="235"/>
      <c r="D61" s="235"/>
      <c r="E61" s="235"/>
      <c r="F61" s="235"/>
      <c r="G61" s="235"/>
      <c r="H61" s="235"/>
      <c r="I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5"/>
      <c r="AU61" s="235"/>
      <c r="AV61" s="235"/>
      <c r="AW61" s="235"/>
      <c r="AX61" s="235"/>
      <c r="AY61" s="235"/>
      <c r="AZ61" s="235"/>
      <c r="BA61" s="235"/>
      <c r="BB61" s="235"/>
      <c r="BC61" s="235"/>
      <c r="BD61" s="235"/>
      <c r="BE61" s="235"/>
      <c r="BF61" s="235"/>
      <c r="BG61" s="235"/>
      <c r="BH61" s="235"/>
      <c r="BI61" s="235"/>
      <c r="BJ61" s="235"/>
      <c r="BK61" s="235"/>
      <c r="BL61" s="235"/>
      <c r="BM61" s="235"/>
      <c r="BN61" s="235"/>
      <c r="BO61" s="235"/>
      <c r="BP61" s="235"/>
      <c r="BQ61" s="235"/>
      <c r="BR61" s="235"/>
    </row>
    <row r="62" spans="2:70">
      <c r="B62" s="235"/>
      <c r="C62" s="235"/>
      <c r="D62" s="235"/>
      <c r="E62" s="235"/>
      <c r="F62" s="235"/>
      <c r="G62" s="235"/>
      <c r="H62" s="235"/>
      <c r="I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5"/>
      <c r="AS62" s="235"/>
      <c r="AT62" s="235"/>
      <c r="AU62" s="235"/>
      <c r="AV62" s="235"/>
      <c r="AW62" s="235"/>
      <c r="AX62" s="235"/>
      <c r="AY62" s="235"/>
      <c r="AZ62" s="235"/>
      <c r="BA62" s="235"/>
      <c r="BB62" s="235"/>
      <c r="BC62" s="235"/>
      <c r="BD62" s="235"/>
      <c r="BE62" s="235"/>
      <c r="BF62" s="235"/>
      <c r="BG62" s="235"/>
      <c r="BH62" s="235"/>
      <c r="BI62" s="235"/>
      <c r="BJ62" s="235"/>
      <c r="BK62" s="235"/>
      <c r="BL62" s="235"/>
      <c r="BM62" s="235"/>
      <c r="BN62" s="235"/>
      <c r="BO62" s="235"/>
      <c r="BP62" s="235"/>
      <c r="BQ62" s="235"/>
      <c r="BR62" s="235"/>
    </row>
    <row r="63" spans="2:70">
      <c r="B63" s="235"/>
      <c r="C63" s="235"/>
      <c r="D63" s="235"/>
      <c r="E63" s="235"/>
      <c r="F63" s="235"/>
      <c r="G63" s="235"/>
      <c r="H63" s="235"/>
      <c r="I63" s="235"/>
      <c r="K63" s="235"/>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c r="AP63" s="235"/>
      <c r="AQ63" s="235"/>
      <c r="AR63" s="235"/>
      <c r="AS63" s="235"/>
      <c r="AT63" s="235"/>
      <c r="AU63" s="235"/>
      <c r="AV63" s="235"/>
      <c r="AW63" s="235"/>
      <c r="AX63" s="235"/>
      <c r="AY63" s="235"/>
      <c r="AZ63" s="235"/>
      <c r="BA63" s="235"/>
      <c r="BB63" s="235"/>
      <c r="BC63" s="235"/>
      <c r="BD63" s="235"/>
      <c r="BE63" s="235"/>
      <c r="BF63" s="235"/>
      <c r="BG63" s="235"/>
      <c r="BH63" s="235"/>
      <c r="BI63" s="235"/>
      <c r="BJ63" s="235"/>
      <c r="BK63" s="235"/>
      <c r="BL63" s="235"/>
      <c r="BM63" s="235"/>
      <c r="BN63" s="235"/>
      <c r="BO63" s="235"/>
      <c r="BP63" s="235"/>
      <c r="BQ63" s="235"/>
      <c r="BR63" s="235"/>
    </row>
    <row r="64" spans="2:70">
      <c r="B64" s="235"/>
      <c r="C64" s="235"/>
      <c r="D64" s="235"/>
      <c r="E64" s="235"/>
      <c r="F64" s="235"/>
      <c r="G64" s="235"/>
      <c r="H64" s="235"/>
      <c r="I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35"/>
      <c r="AR64" s="235"/>
      <c r="AS64" s="235"/>
      <c r="AT64" s="235"/>
      <c r="AU64" s="235"/>
      <c r="AV64" s="235"/>
      <c r="AW64" s="235"/>
      <c r="AX64" s="235"/>
      <c r="AY64" s="235"/>
      <c r="AZ64" s="235"/>
      <c r="BA64" s="235"/>
      <c r="BB64" s="235"/>
      <c r="BC64" s="235"/>
      <c r="BD64" s="235"/>
      <c r="BE64" s="235"/>
      <c r="BF64" s="235"/>
      <c r="BG64" s="235"/>
      <c r="BH64" s="235"/>
      <c r="BI64" s="235"/>
      <c r="BJ64" s="235"/>
      <c r="BK64" s="235"/>
      <c r="BL64" s="235"/>
      <c r="BM64" s="235"/>
      <c r="BN64" s="235"/>
      <c r="BO64" s="235"/>
      <c r="BP64" s="235"/>
      <c r="BQ64" s="235"/>
      <c r="BR64" s="235"/>
    </row>
    <row r="65" spans="2:70">
      <c r="B65" s="235"/>
      <c r="C65" s="235"/>
      <c r="D65" s="235"/>
      <c r="E65" s="235"/>
      <c r="F65" s="235"/>
      <c r="G65" s="235"/>
      <c r="H65" s="235"/>
      <c r="I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5"/>
      <c r="AZ65" s="235"/>
      <c r="BA65" s="235"/>
      <c r="BB65" s="235"/>
      <c r="BC65" s="235"/>
      <c r="BD65" s="235"/>
      <c r="BE65" s="235"/>
      <c r="BF65" s="235"/>
      <c r="BG65" s="235"/>
      <c r="BH65" s="235"/>
      <c r="BI65" s="235"/>
      <c r="BJ65" s="235"/>
      <c r="BK65" s="235"/>
      <c r="BL65" s="235"/>
      <c r="BM65" s="235"/>
      <c r="BN65" s="235"/>
      <c r="BO65" s="235"/>
      <c r="BP65" s="235"/>
      <c r="BQ65" s="235"/>
      <c r="BR65" s="235"/>
    </row>
    <row r="66" spans="2:70">
      <c r="B66" s="235"/>
      <c r="C66" s="235"/>
      <c r="D66" s="235"/>
      <c r="E66" s="235"/>
      <c r="F66" s="235"/>
      <c r="G66" s="235"/>
      <c r="H66" s="235"/>
      <c r="I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235"/>
      <c r="AT66" s="235"/>
      <c r="AU66" s="235"/>
      <c r="AV66" s="235"/>
      <c r="AW66" s="235"/>
      <c r="AX66" s="235"/>
      <c r="AY66" s="235"/>
      <c r="AZ66" s="235"/>
      <c r="BA66" s="235"/>
      <c r="BB66" s="235"/>
      <c r="BC66" s="235"/>
      <c r="BD66" s="235"/>
      <c r="BE66" s="235"/>
      <c r="BF66" s="235"/>
      <c r="BG66" s="235"/>
      <c r="BH66" s="235"/>
      <c r="BI66" s="235"/>
      <c r="BJ66" s="235"/>
      <c r="BK66" s="235"/>
      <c r="BL66" s="235"/>
      <c r="BM66" s="235"/>
      <c r="BN66" s="235"/>
      <c r="BO66" s="235"/>
      <c r="BP66" s="235"/>
      <c r="BQ66" s="235"/>
      <c r="BR66" s="235"/>
    </row>
    <row r="67" spans="2:70">
      <c r="B67" s="235"/>
      <c r="C67" s="235"/>
      <c r="D67" s="235"/>
      <c r="E67" s="235"/>
      <c r="F67" s="235"/>
      <c r="G67" s="235"/>
      <c r="H67" s="235"/>
      <c r="I67" s="235"/>
      <c r="K67" s="235"/>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235"/>
      <c r="AR67" s="235"/>
      <c r="AS67" s="235"/>
      <c r="AT67" s="235"/>
      <c r="AU67" s="235"/>
      <c r="AV67" s="235"/>
      <c r="AW67" s="235"/>
      <c r="AX67" s="235"/>
      <c r="AY67" s="235"/>
      <c r="AZ67" s="235"/>
      <c r="BA67" s="235"/>
      <c r="BB67" s="235"/>
      <c r="BC67" s="235"/>
      <c r="BD67" s="235"/>
      <c r="BE67" s="235"/>
      <c r="BF67" s="235"/>
      <c r="BG67" s="235"/>
      <c r="BH67" s="235"/>
      <c r="BI67" s="235"/>
      <c r="BJ67" s="235"/>
      <c r="BK67" s="235"/>
      <c r="BL67" s="235"/>
      <c r="BM67" s="235"/>
      <c r="BN67" s="235"/>
      <c r="BO67" s="235"/>
      <c r="BP67" s="235"/>
      <c r="BQ67" s="235"/>
      <c r="BR67" s="235"/>
    </row>
    <row r="68" spans="2:70">
      <c r="B68" s="235"/>
      <c r="C68" s="235"/>
      <c r="D68" s="235"/>
      <c r="E68" s="235"/>
      <c r="F68" s="235"/>
      <c r="G68" s="235"/>
      <c r="H68" s="235"/>
      <c r="I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235"/>
      <c r="AV68" s="235"/>
      <c r="AW68" s="235"/>
      <c r="AX68" s="235"/>
      <c r="AY68" s="235"/>
      <c r="AZ68" s="235"/>
      <c r="BA68" s="235"/>
      <c r="BB68" s="235"/>
      <c r="BC68" s="235"/>
      <c r="BD68" s="235"/>
      <c r="BE68" s="235"/>
      <c r="BF68" s="235"/>
      <c r="BG68" s="235"/>
      <c r="BH68" s="235"/>
      <c r="BI68" s="235"/>
      <c r="BJ68" s="235"/>
      <c r="BK68" s="235"/>
      <c r="BL68" s="235"/>
      <c r="BM68" s="235"/>
      <c r="BN68" s="235"/>
      <c r="BO68" s="235"/>
      <c r="BP68" s="235"/>
      <c r="BQ68" s="235"/>
      <c r="BR68" s="235"/>
    </row>
    <row r="69" spans="2:70">
      <c r="B69" s="235"/>
      <c r="C69" s="235"/>
      <c r="D69" s="235"/>
      <c r="E69" s="235"/>
      <c r="F69" s="235"/>
      <c r="G69" s="235"/>
      <c r="H69" s="235"/>
      <c r="I69" s="235"/>
      <c r="K69" s="235"/>
      <c r="L69" s="235"/>
      <c r="M69" s="235"/>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5"/>
      <c r="AN69" s="235"/>
      <c r="AO69" s="235"/>
      <c r="AP69" s="235"/>
      <c r="AQ69" s="235"/>
      <c r="AR69" s="235"/>
      <c r="AS69" s="235"/>
      <c r="AT69" s="235"/>
      <c r="AU69" s="235"/>
      <c r="AV69" s="235"/>
      <c r="AW69" s="235"/>
      <c r="AX69" s="235"/>
      <c r="AY69" s="235"/>
      <c r="AZ69" s="235"/>
      <c r="BA69" s="235"/>
      <c r="BB69" s="235"/>
      <c r="BC69" s="235"/>
      <c r="BD69" s="235"/>
      <c r="BE69" s="235"/>
      <c r="BF69" s="235"/>
      <c r="BG69" s="235"/>
      <c r="BH69" s="235"/>
      <c r="BI69" s="235"/>
      <c r="BJ69" s="235"/>
      <c r="BK69" s="235"/>
      <c r="BL69" s="235"/>
      <c r="BM69" s="235"/>
      <c r="BN69" s="235"/>
      <c r="BO69" s="235"/>
      <c r="BP69" s="235"/>
      <c r="BQ69" s="235"/>
      <c r="BR69" s="235"/>
    </row>
    <row r="70" spans="2:70">
      <c r="B70" s="235"/>
      <c r="C70" s="235"/>
      <c r="D70" s="235"/>
      <c r="E70" s="235"/>
      <c r="F70" s="235"/>
      <c r="G70" s="235"/>
      <c r="H70" s="235"/>
      <c r="I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5"/>
      <c r="BA70" s="235"/>
      <c r="BB70" s="235"/>
      <c r="BC70" s="235"/>
      <c r="BD70" s="235"/>
      <c r="BE70" s="235"/>
      <c r="BF70" s="235"/>
      <c r="BG70" s="235"/>
      <c r="BH70" s="235"/>
      <c r="BI70" s="235"/>
      <c r="BJ70" s="235"/>
      <c r="BK70" s="235"/>
      <c r="BL70" s="235"/>
      <c r="BM70" s="235"/>
      <c r="BN70" s="235"/>
      <c r="BO70" s="235"/>
      <c r="BP70" s="235"/>
      <c r="BQ70" s="235"/>
      <c r="BR70" s="235"/>
    </row>
    <row r="71" spans="2:70">
      <c r="B71" s="235"/>
      <c r="C71" s="235"/>
      <c r="D71" s="235"/>
      <c r="E71" s="235"/>
      <c r="F71" s="235"/>
      <c r="G71" s="235"/>
      <c r="H71" s="235"/>
      <c r="I71" s="235"/>
      <c r="K71" s="235"/>
      <c r="L71" s="235"/>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235"/>
      <c r="AP71" s="235"/>
      <c r="AQ71" s="235"/>
      <c r="AR71" s="235"/>
      <c r="AS71" s="235"/>
      <c r="AT71" s="235"/>
      <c r="AU71" s="235"/>
      <c r="AV71" s="235"/>
      <c r="AW71" s="235"/>
      <c r="AX71" s="235"/>
      <c r="AY71" s="235"/>
      <c r="AZ71" s="235"/>
      <c r="BA71" s="235"/>
      <c r="BB71" s="235"/>
      <c r="BC71" s="235"/>
      <c r="BD71" s="235"/>
      <c r="BE71" s="235"/>
      <c r="BF71" s="235"/>
      <c r="BG71" s="235"/>
      <c r="BH71" s="235"/>
      <c r="BI71" s="235"/>
      <c r="BJ71" s="235"/>
      <c r="BK71" s="235"/>
      <c r="BL71" s="235"/>
      <c r="BM71" s="235"/>
      <c r="BN71" s="235"/>
      <c r="BO71" s="235"/>
      <c r="BP71" s="235"/>
      <c r="BQ71" s="235"/>
      <c r="BR71" s="235"/>
    </row>
    <row r="72" spans="2:70">
      <c r="B72" s="235"/>
      <c r="C72" s="235"/>
      <c r="D72" s="235"/>
      <c r="E72" s="235"/>
      <c r="F72" s="235"/>
      <c r="G72" s="235"/>
      <c r="H72" s="235"/>
      <c r="I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c r="AP72" s="235"/>
      <c r="AQ72" s="235"/>
      <c r="AR72" s="235"/>
      <c r="AS72" s="235"/>
      <c r="AT72" s="235"/>
      <c r="AU72" s="235"/>
      <c r="AV72" s="235"/>
      <c r="AW72" s="235"/>
      <c r="AX72" s="235"/>
      <c r="AY72" s="235"/>
      <c r="AZ72" s="235"/>
      <c r="BA72" s="235"/>
      <c r="BB72" s="235"/>
      <c r="BC72" s="235"/>
      <c r="BD72" s="235"/>
      <c r="BE72" s="235"/>
      <c r="BF72" s="235"/>
      <c r="BG72" s="235"/>
      <c r="BH72" s="235"/>
      <c r="BI72" s="235"/>
      <c r="BJ72" s="235"/>
      <c r="BK72" s="235"/>
      <c r="BL72" s="235"/>
      <c r="BM72" s="235"/>
      <c r="BN72" s="235"/>
      <c r="BO72" s="235"/>
      <c r="BP72" s="235"/>
      <c r="BQ72" s="235"/>
      <c r="BR72" s="235"/>
    </row>
    <row r="73" spans="2:70">
      <c r="B73" s="235"/>
      <c r="C73" s="235"/>
      <c r="D73" s="235"/>
      <c r="E73" s="235"/>
      <c r="F73" s="235"/>
      <c r="G73" s="235"/>
      <c r="H73" s="235"/>
      <c r="I73" s="235"/>
      <c r="K73" s="235"/>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235"/>
      <c r="AP73" s="235"/>
      <c r="AQ73" s="235"/>
      <c r="AR73" s="235"/>
      <c r="AS73" s="235"/>
      <c r="AT73" s="235"/>
      <c r="AU73" s="235"/>
      <c r="AV73" s="235"/>
      <c r="AW73" s="235"/>
      <c r="AX73" s="235"/>
      <c r="AY73" s="235"/>
      <c r="AZ73" s="235"/>
      <c r="BA73" s="235"/>
      <c r="BB73" s="235"/>
      <c r="BC73" s="235"/>
      <c r="BD73" s="235"/>
      <c r="BE73" s="235"/>
      <c r="BF73" s="235"/>
      <c r="BG73" s="235"/>
      <c r="BH73" s="235"/>
      <c r="BI73" s="235"/>
      <c r="BJ73" s="235"/>
      <c r="BK73" s="235"/>
      <c r="BL73" s="235"/>
      <c r="BM73" s="235"/>
      <c r="BN73" s="235"/>
      <c r="BO73" s="235"/>
      <c r="BP73" s="235"/>
      <c r="BQ73" s="235"/>
      <c r="BR73" s="235"/>
    </row>
    <row r="74" spans="2:70">
      <c r="B74" s="235"/>
      <c r="C74" s="235"/>
      <c r="D74" s="235"/>
      <c r="E74" s="235"/>
      <c r="F74" s="235"/>
      <c r="G74" s="235"/>
      <c r="H74" s="235"/>
      <c r="I74" s="235"/>
      <c r="K74" s="235"/>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35"/>
      <c r="AP74" s="235"/>
      <c r="AQ74" s="235"/>
      <c r="AR74" s="235"/>
      <c r="AS74" s="235"/>
      <c r="AT74" s="235"/>
      <c r="AU74" s="235"/>
      <c r="AV74" s="235"/>
      <c r="AW74" s="235"/>
      <c r="AX74" s="235"/>
      <c r="AY74" s="235"/>
      <c r="AZ74" s="235"/>
      <c r="BA74" s="235"/>
      <c r="BB74" s="235"/>
      <c r="BC74" s="235"/>
      <c r="BD74" s="235"/>
      <c r="BE74" s="235"/>
      <c r="BF74" s="235"/>
      <c r="BG74" s="235"/>
      <c r="BH74" s="235"/>
      <c r="BI74" s="235"/>
      <c r="BJ74" s="235"/>
      <c r="BK74" s="235"/>
      <c r="BL74" s="235"/>
      <c r="BM74" s="235"/>
      <c r="BN74" s="235"/>
      <c r="BO74" s="235"/>
      <c r="BP74" s="235"/>
      <c r="BQ74" s="235"/>
      <c r="BR74" s="235"/>
    </row>
    <row r="75" spans="2:70">
      <c r="B75" s="235"/>
      <c r="C75" s="235"/>
      <c r="D75" s="235"/>
      <c r="E75" s="235"/>
      <c r="F75" s="235"/>
      <c r="G75" s="235"/>
      <c r="H75" s="235"/>
      <c r="I75" s="235"/>
      <c r="K75" s="235"/>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235"/>
      <c r="AX75" s="235"/>
      <c r="AY75" s="235"/>
      <c r="AZ75" s="235"/>
      <c r="BA75" s="235"/>
      <c r="BB75" s="235"/>
      <c r="BC75" s="235"/>
      <c r="BD75" s="235"/>
      <c r="BE75" s="235"/>
      <c r="BF75" s="235"/>
      <c r="BG75" s="235"/>
      <c r="BH75" s="235"/>
      <c r="BI75" s="235"/>
      <c r="BJ75" s="235"/>
      <c r="BK75" s="235"/>
      <c r="BL75" s="235"/>
      <c r="BM75" s="235"/>
      <c r="BN75" s="235"/>
      <c r="BO75" s="235"/>
      <c r="BP75" s="235"/>
      <c r="BQ75" s="235"/>
      <c r="BR75" s="235"/>
    </row>
    <row r="76" spans="2:70">
      <c r="B76" s="235"/>
      <c r="C76" s="235"/>
      <c r="D76" s="235"/>
      <c r="E76" s="235"/>
      <c r="F76" s="235"/>
      <c r="G76" s="235"/>
      <c r="H76" s="235"/>
      <c r="I76" s="235"/>
      <c r="K76" s="235"/>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235"/>
      <c r="AX76" s="235"/>
      <c r="AY76" s="235"/>
      <c r="AZ76" s="235"/>
      <c r="BA76" s="235"/>
      <c r="BB76" s="235"/>
      <c r="BC76" s="235"/>
      <c r="BD76" s="235"/>
      <c r="BE76" s="235"/>
      <c r="BF76" s="235"/>
      <c r="BG76" s="235"/>
      <c r="BH76" s="235"/>
      <c r="BI76" s="235"/>
      <c r="BJ76" s="235"/>
      <c r="BK76" s="235"/>
      <c r="BL76" s="235"/>
      <c r="BM76" s="235"/>
      <c r="BN76" s="235"/>
      <c r="BO76" s="235"/>
      <c r="BP76" s="235"/>
      <c r="BQ76" s="235"/>
      <c r="BR76" s="235"/>
    </row>
    <row r="77" spans="2:70">
      <c r="B77" s="235"/>
      <c r="C77" s="235"/>
      <c r="D77" s="235"/>
      <c r="E77" s="235"/>
      <c r="F77" s="235"/>
      <c r="G77" s="235"/>
      <c r="H77" s="235"/>
      <c r="I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235"/>
      <c r="AS77" s="235"/>
      <c r="AT77" s="235"/>
      <c r="AU77" s="235"/>
      <c r="AV77" s="235"/>
      <c r="AW77" s="235"/>
      <c r="AX77" s="235"/>
      <c r="AY77" s="235"/>
      <c r="AZ77" s="235"/>
      <c r="BA77" s="235"/>
      <c r="BB77" s="235"/>
      <c r="BC77" s="235"/>
      <c r="BD77" s="235"/>
      <c r="BE77" s="235"/>
      <c r="BF77" s="235"/>
      <c r="BG77" s="235"/>
      <c r="BH77" s="235"/>
      <c r="BI77" s="235"/>
      <c r="BJ77" s="235"/>
      <c r="BK77" s="235"/>
      <c r="BL77" s="235"/>
      <c r="BM77" s="235"/>
      <c r="BN77" s="235"/>
      <c r="BO77" s="235"/>
      <c r="BP77" s="235"/>
      <c r="BQ77" s="235"/>
      <c r="BR77" s="235"/>
    </row>
    <row r="78" spans="2:70">
      <c r="B78" s="235"/>
      <c r="C78" s="235"/>
      <c r="D78" s="235"/>
      <c r="E78" s="235"/>
      <c r="F78" s="235"/>
      <c r="G78" s="235"/>
      <c r="H78" s="235"/>
      <c r="I78" s="235"/>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row>
    <row r="79" spans="2:70">
      <c r="B79" s="235"/>
      <c r="C79" s="235"/>
      <c r="D79" s="235"/>
      <c r="E79" s="235"/>
      <c r="F79" s="235"/>
      <c r="G79" s="235"/>
      <c r="H79" s="235"/>
      <c r="I79" s="235"/>
      <c r="K79" s="235"/>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5"/>
      <c r="AP79" s="235"/>
      <c r="AQ79" s="235"/>
      <c r="AR79" s="235"/>
      <c r="AS79" s="235"/>
      <c r="AT79" s="235"/>
      <c r="AU79" s="235"/>
      <c r="AV79" s="235"/>
      <c r="AW79" s="235"/>
      <c r="AX79" s="235"/>
      <c r="AY79" s="235"/>
      <c r="AZ79" s="235"/>
      <c r="BA79" s="235"/>
      <c r="BB79" s="235"/>
      <c r="BC79" s="235"/>
      <c r="BD79" s="235"/>
      <c r="BE79" s="235"/>
      <c r="BF79" s="235"/>
      <c r="BG79" s="235"/>
      <c r="BH79" s="235"/>
      <c r="BI79" s="235"/>
      <c r="BJ79" s="235"/>
      <c r="BK79" s="235"/>
      <c r="BL79" s="235"/>
      <c r="BM79" s="235"/>
      <c r="BN79" s="235"/>
      <c r="BO79" s="235"/>
      <c r="BP79" s="235"/>
      <c r="BQ79" s="235"/>
      <c r="BR79" s="235"/>
    </row>
    <row r="80" spans="2:70">
      <c r="B80" s="235"/>
      <c r="C80" s="235"/>
      <c r="D80" s="235"/>
      <c r="E80" s="235"/>
      <c r="F80" s="235"/>
      <c r="G80" s="235"/>
      <c r="H80" s="235"/>
      <c r="I80" s="235"/>
      <c r="K80" s="23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235"/>
      <c r="AP80" s="235"/>
      <c r="AQ80" s="235"/>
      <c r="AR80" s="235"/>
      <c r="AS80" s="235"/>
      <c r="AT80" s="235"/>
      <c r="AU80" s="235"/>
      <c r="AV80" s="235"/>
      <c r="AW80" s="235"/>
      <c r="AX80" s="235"/>
      <c r="AY80" s="235"/>
      <c r="AZ80" s="235"/>
      <c r="BA80" s="235"/>
      <c r="BB80" s="235"/>
      <c r="BC80" s="235"/>
      <c r="BD80" s="235"/>
      <c r="BE80" s="235"/>
      <c r="BF80" s="235"/>
      <c r="BG80" s="235"/>
      <c r="BH80" s="235"/>
      <c r="BI80" s="235"/>
      <c r="BJ80" s="235"/>
      <c r="BK80" s="235"/>
      <c r="BL80" s="235"/>
      <c r="BM80" s="235"/>
      <c r="BN80" s="235"/>
      <c r="BO80" s="235"/>
      <c r="BP80" s="235"/>
      <c r="BQ80" s="235"/>
      <c r="BR80" s="235"/>
    </row>
    <row r="81" spans="2:70">
      <c r="B81" s="235"/>
      <c r="C81" s="235"/>
      <c r="D81" s="235"/>
      <c r="E81" s="235"/>
      <c r="F81" s="235"/>
      <c r="G81" s="235"/>
      <c r="H81" s="235"/>
      <c r="I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235"/>
      <c r="AP81" s="235"/>
      <c r="AQ81" s="235"/>
      <c r="AR81" s="235"/>
      <c r="AS81" s="235"/>
      <c r="AT81" s="235"/>
      <c r="AU81" s="235"/>
      <c r="AV81" s="235"/>
      <c r="AW81" s="235"/>
      <c r="AX81" s="235"/>
      <c r="AY81" s="235"/>
      <c r="AZ81" s="235"/>
      <c r="BA81" s="235"/>
      <c r="BB81" s="235"/>
      <c r="BC81" s="235"/>
      <c r="BD81" s="235"/>
      <c r="BE81" s="235"/>
      <c r="BF81" s="235"/>
      <c r="BG81" s="235"/>
      <c r="BH81" s="235"/>
      <c r="BI81" s="235"/>
      <c r="BJ81" s="235"/>
      <c r="BK81" s="235"/>
      <c r="BL81" s="235"/>
      <c r="BM81" s="235"/>
      <c r="BN81" s="235"/>
      <c r="BO81" s="235"/>
      <c r="BP81" s="235"/>
      <c r="BQ81" s="235"/>
      <c r="BR81" s="235"/>
    </row>
    <row r="82" spans="2:70">
      <c r="B82" s="235"/>
      <c r="C82" s="235"/>
      <c r="D82" s="235"/>
      <c r="E82" s="235"/>
      <c r="F82" s="235"/>
      <c r="G82" s="235"/>
      <c r="H82" s="235"/>
      <c r="I82" s="235"/>
      <c r="K82" s="235"/>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235"/>
      <c r="AP82" s="235"/>
      <c r="AQ82" s="235"/>
      <c r="AR82" s="235"/>
      <c r="AS82" s="235"/>
      <c r="AT82" s="235"/>
      <c r="AU82" s="235"/>
      <c r="AV82" s="235"/>
      <c r="AW82" s="235"/>
      <c r="AX82" s="235"/>
      <c r="AY82" s="235"/>
      <c r="AZ82" s="235"/>
      <c r="BA82" s="235"/>
      <c r="BB82" s="235"/>
      <c r="BC82" s="235"/>
      <c r="BD82" s="235"/>
      <c r="BE82" s="235"/>
      <c r="BF82" s="235"/>
      <c r="BG82" s="235"/>
      <c r="BH82" s="235"/>
      <c r="BI82" s="235"/>
      <c r="BJ82" s="235"/>
      <c r="BK82" s="235"/>
      <c r="BL82" s="235"/>
      <c r="BM82" s="235"/>
      <c r="BN82" s="235"/>
      <c r="BO82" s="235"/>
      <c r="BP82" s="235"/>
      <c r="BQ82" s="235"/>
      <c r="BR82" s="235"/>
    </row>
    <row r="83" spans="2:70">
      <c r="B83" s="235"/>
      <c r="C83" s="235"/>
      <c r="D83" s="235"/>
      <c r="E83" s="235"/>
      <c r="F83" s="235"/>
      <c r="G83" s="235"/>
      <c r="H83" s="235"/>
      <c r="I83" s="235"/>
      <c r="K83" s="235"/>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235"/>
      <c r="AP83" s="235"/>
      <c r="AQ83" s="235"/>
      <c r="AR83" s="235"/>
      <c r="AS83" s="235"/>
      <c r="AT83" s="235"/>
      <c r="AU83" s="235"/>
      <c r="AV83" s="235"/>
      <c r="AW83" s="235"/>
      <c r="AX83" s="235"/>
      <c r="AY83" s="235"/>
      <c r="AZ83" s="235"/>
      <c r="BA83" s="235"/>
      <c r="BB83" s="235"/>
      <c r="BC83" s="235"/>
      <c r="BD83" s="235"/>
      <c r="BE83" s="235"/>
      <c r="BF83" s="235"/>
      <c r="BG83" s="235"/>
      <c r="BH83" s="235"/>
      <c r="BI83" s="235"/>
      <c r="BJ83" s="235"/>
      <c r="BK83" s="235"/>
      <c r="BL83" s="235"/>
      <c r="BM83" s="235"/>
      <c r="BN83" s="235"/>
      <c r="BO83" s="235"/>
      <c r="BP83" s="235"/>
      <c r="BQ83" s="235"/>
      <c r="BR83" s="235"/>
    </row>
    <row r="84" spans="2:70">
      <c r="B84" s="235"/>
      <c r="C84" s="235"/>
      <c r="D84" s="235"/>
      <c r="E84" s="235"/>
      <c r="F84" s="235"/>
      <c r="G84" s="235"/>
      <c r="H84" s="235"/>
      <c r="I84" s="235"/>
      <c r="K84" s="235"/>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235"/>
      <c r="AP84" s="235"/>
      <c r="AQ84" s="235"/>
      <c r="AR84" s="235"/>
      <c r="AS84" s="235"/>
      <c r="AT84" s="235"/>
      <c r="AU84" s="235"/>
      <c r="AV84" s="235"/>
      <c r="AW84" s="235"/>
      <c r="AX84" s="235"/>
      <c r="AY84" s="235"/>
      <c r="AZ84" s="235"/>
      <c r="BA84" s="235"/>
      <c r="BB84" s="235"/>
      <c r="BC84" s="235"/>
      <c r="BD84" s="235"/>
      <c r="BE84" s="235"/>
      <c r="BF84" s="235"/>
      <c r="BG84" s="235"/>
      <c r="BH84" s="235"/>
      <c r="BI84" s="235"/>
      <c r="BJ84" s="235"/>
      <c r="BK84" s="235"/>
      <c r="BL84" s="235"/>
      <c r="BM84" s="235"/>
      <c r="BN84" s="235"/>
      <c r="BO84" s="235"/>
      <c r="BP84" s="235"/>
      <c r="BQ84" s="235"/>
      <c r="BR84" s="235"/>
    </row>
    <row r="85" spans="2:70">
      <c r="B85" s="235"/>
      <c r="C85" s="235"/>
      <c r="D85" s="235"/>
      <c r="E85" s="235"/>
      <c r="F85" s="235"/>
      <c r="G85" s="235"/>
      <c r="H85" s="235"/>
      <c r="I85" s="235"/>
      <c r="K85" s="235"/>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235"/>
      <c r="AQ85" s="235"/>
      <c r="AR85" s="235"/>
      <c r="AS85" s="235"/>
      <c r="AT85" s="235"/>
      <c r="AU85" s="235"/>
      <c r="AV85" s="235"/>
      <c r="AW85" s="235"/>
      <c r="AX85" s="235"/>
      <c r="AY85" s="235"/>
      <c r="AZ85" s="235"/>
      <c r="BA85" s="235"/>
      <c r="BB85" s="235"/>
      <c r="BC85" s="235"/>
      <c r="BD85" s="235"/>
      <c r="BE85" s="235"/>
      <c r="BF85" s="235"/>
      <c r="BG85" s="235"/>
      <c r="BH85" s="235"/>
      <c r="BI85" s="235"/>
      <c r="BJ85" s="235"/>
      <c r="BK85" s="235"/>
      <c r="BL85" s="235"/>
      <c r="BM85" s="235"/>
      <c r="BN85" s="235"/>
      <c r="BO85" s="235"/>
      <c r="BP85" s="235"/>
      <c r="BQ85" s="235"/>
      <c r="BR85" s="235"/>
    </row>
    <row r="86" spans="2:70">
      <c r="B86" s="235"/>
      <c r="C86" s="235"/>
      <c r="D86" s="235"/>
      <c r="E86" s="235"/>
      <c r="F86" s="235"/>
      <c r="G86" s="235"/>
      <c r="H86" s="235"/>
      <c r="I86" s="235"/>
      <c r="K86" s="235"/>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235"/>
      <c r="AP86" s="235"/>
      <c r="AQ86" s="235"/>
      <c r="AR86" s="235"/>
      <c r="AS86" s="235"/>
      <c r="AT86" s="235"/>
      <c r="AU86" s="235"/>
      <c r="AV86" s="235"/>
      <c r="AW86" s="235"/>
      <c r="AX86" s="235"/>
      <c r="AY86" s="235"/>
      <c r="AZ86" s="235"/>
      <c r="BA86" s="235"/>
      <c r="BB86" s="235"/>
      <c r="BC86" s="235"/>
      <c r="BD86" s="235"/>
      <c r="BE86" s="235"/>
      <c r="BF86" s="235"/>
      <c r="BG86" s="235"/>
      <c r="BH86" s="235"/>
      <c r="BI86" s="235"/>
      <c r="BJ86" s="235"/>
      <c r="BK86" s="235"/>
      <c r="BL86" s="235"/>
      <c r="BM86" s="235"/>
      <c r="BN86" s="235"/>
      <c r="BO86" s="235"/>
      <c r="BP86" s="235"/>
      <c r="BQ86" s="235"/>
      <c r="BR86" s="235"/>
    </row>
    <row r="87" spans="2:70">
      <c r="B87" s="235"/>
      <c r="C87" s="235"/>
      <c r="D87" s="235"/>
      <c r="E87" s="235"/>
      <c r="F87" s="235"/>
      <c r="G87" s="235"/>
      <c r="H87" s="235"/>
      <c r="I87" s="235"/>
      <c r="K87" s="235"/>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235"/>
      <c r="AP87" s="235"/>
      <c r="AQ87" s="235"/>
      <c r="AR87" s="235"/>
      <c r="AS87" s="235"/>
      <c r="AT87" s="235"/>
      <c r="AU87" s="235"/>
      <c r="AV87" s="235"/>
      <c r="AW87" s="235"/>
      <c r="AX87" s="235"/>
      <c r="AY87" s="235"/>
      <c r="AZ87" s="235"/>
      <c r="BA87" s="235"/>
      <c r="BB87" s="235"/>
      <c r="BC87" s="235"/>
      <c r="BD87" s="235"/>
      <c r="BE87" s="235"/>
      <c r="BF87" s="235"/>
      <c r="BG87" s="235"/>
      <c r="BH87" s="235"/>
      <c r="BI87" s="235"/>
      <c r="BJ87" s="235"/>
      <c r="BK87" s="235"/>
      <c r="BL87" s="235"/>
      <c r="BM87" s="235"/>
      <c r="BN87" s="235"/>
      <c r="BO87" s="235"/>
      <c r="BP87" s="235"/>
      <c r="BQ87" s="235"/>
      <c r="BR87" s="235"/>
    </row>
    <row r="88" spans="2:70">
      <c r="B88" s="235"/>
      <c r="C88" s="235"/>
      <c r="D88" s="235"/>
      <c r="E88" s="235"/>
      <c r="F88" s="235"/>
      <c r="G88" s="235"/>
      <c r="H88" s="235"/>
      <c r="I88" s="235"/>
      <c r="K88" s="235"/>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235"/>
      <c r="AP88" s="235"/>
      <c r="AQ88" s="235"/>
      <c r="AR88" s="235"/>
      <c r="AS88" s="235"/>
      <c r="AT88" s="235"/>
      <c r="AU88" s="235"/>
      <c r="AV88" s="235"/>
      <c r="AW88" s="235"/>
      <c r="AX88" s="235"/>
      <c r="AY88" s="235"/>
      <c r="AZ88" s="235"/>
      <c r="BA88" s="235"/>
      <c r="BB88" s="235"/>
      <c r="BC88" s="235"/>
      <c r="BD88" s="235"/>
      <c r="BE88" s="235"/>
      <c r="BF88" s="235"/>
      <c r="BG88" s="235"/>
      <c r="BH88" s="235"/>
      <c r="BI88" s="235"/>
      <c r="BJ88" s="235"/>
      <c r="BK88" s="235"/>
      <c r="BL88" s="235"/>
      <c r="BM88" s="235"/>
      <c r="BN88" s="235"/>
      <c r="BO88" s="235"/>
      <c r="BP88" s="235"/>
      <c r="BQ88" s="235"/>
      <c r="BR88" s="235"/>
    </row>
    <row r="89" spans="2:70">
      <c r="B89" s="235"/>
      <c r="C89" s="235"/>
      <c r="D89" s="235"/>
      <c r="E89" s="235"/>
      <c r="F89" s="235"/>
      <c r="G89" s="235"/>
      <c r="H89" s="235"/>
      <c r="I89" s="235"/>
      <c r="K89" s="235"/>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5"/>
      <c r="BA89" s="235"/>
      <c r="BB89" s="235"/>
      <c r="BC89" s="235"/>
      <c r="BD89" s="235"/>
      <c r="BE89" s="235"/>
      <c r="BF89" s="235"/>
      <c r="BG89" s="235"/>
      <c r="BH89" s="235"/>
      <c r="BI89" s="235"/>
      <c r="BJ89" s="235"/>
      <c r="BK89" s="235"/>
      <c r="BL89" s="235"/>
      <c r="BM89" s="235"/>
      <c r="BN89" s="235"/>
      <c r="BO89" s="235"/>
      <c r="BP89" s="235"/>
      <c r="BQ89" s="235"/>
      <c r="BR89" s="235"/>
    </row>
    <row r="90" spans="2:70">
      <c r="B90" s="235"/>
      <c r="C90" s="235"/>
      <c r="D90" s="235"/>
      <c r="E90" s="235"/>
      <c r="F90" s="235"/>
      <c r="G90" s="235"/>
      <c r="H90" s="235"/>
      <c r="I90" s="235"/>
      <c r="K90" s="235"/>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5"/>
      <c r="BA90" s="235"/>
      <c r="BB90" s="235"/>
      <c r="BC90" s="235"/>
      <c r="BD90" s="235"/>
      <c r="BE90" s="235"/>
      <c r="BF90" s="235"/>
      <c r="BG90" s="235"/>
      <c r="BH90" s="235"/>
      <c r="BI90" s="235"/>
      <c r="BJ90" s="235"/>
      <c r="BK90" s="235"/>
      <c r="BL90" s="235"/>
      <c r="BM90" s="235"/>
      <c r="BN90" s="235"/>
      <c r="BO90" s="235"/>
      <c r="BP90" s="235"/>
      <c r="BQ90" s="235"/>
      <c r="BR90" s="235"/>
    </row>
    <row r="91" spans="2:70">
      <c r="B91" s="235"/>
      <c r="C91" s="235"/>
      <c r="D91" s="235"/>
      <c r="E91" s="235"/>
      <c r="F91" s="235"/>
      <c r="G91" s="235"/>
      <c r="H91" s="235"/>
      <c r="I91" s="235"/>
      <c r="K91" s="235"/>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5"/>
      <c r="BA91" s="235"/>
      <c r="BB91" s="235"/>
      <c r="BC91" s="235"/>
      <c r="BD91" s="235"/>
      <c r="BE91" s="235"/>
      <c r="BF91" s="235"/>
      <c r="BG91" s="235"/>
      <c r="BH91" s="235"/>
      <c r="BI91" s="235"/>
      <c r="BJ91" s="235"/>
      <c r="BK91" s="235"/>
      <c r="BL91" s="235"/>
      <c r="BM91" s="235"/>
      <c r="BN91" s="235"/>
      <c r="BO91" s="235"/>
      <c r="BP91" s="235"/>
      <c r="BQ91" s="235"/>
      <c r="BR91" s="235"/>
    </row>
    <row r="92" spans="2:70">
      <c r="B92" s="235"/>
      <c r="C92" s="235"/>
      <c r="D92" s="235"/>
      <c r="E92" s="235"/>
      <c r="F92" s="235"/>
      <c r="G92" s="235"/>
      <c r="H92" s="235"/>
      <c r="I92" s="235"/>
      <c r="K92" s="235"/>
      <c r="L92" s="235"/>
      <c r="M92" s="235"/>
      <c r="N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5"/>
      <c r="BA92" s="235"/>
      <c r="BB92" s="235"/>
      <c r="BC92" s="235"/>
      <c r="BD92" s="235"/>
      <c r="BE92" s="235"/>
      <c r="BF92" s="235"/>
      <c r="BG92" s="235"/>
      <c r="BH92" s="235"/>
      <c r="BI92" s="235"/>
      <c r="BJ92" s="235"/>
      <c r="BK92" s="235"/>
      <c r="BL92" s="235"/>
      <c r="BM92" s="235"/>
      <c r="BN92" s="235"/>
      <c r="BO92" s="235"/>
      <c r="BP92" s="235"/>
      <c r="BQ92" s="235"/>
      <c r="BR92" s="235"/>
    </row>
    <row r="93" spans="2:70">
      <c r="B93" s="235"/>
      <c r="C93" s="235"/>
      <c r="D93" s="235"/>
      <c r="E93" s="235"/>
      <c r="F93" s="235"/>
      <c r="G93" s="235"/>
      <c r="H93" s="235"/>
      <c r="I93" s="235"/>
      <c r="K93" s="235"/>
      <c r="L93" s="235"/>
      <c r="M93" s="235"/>
      <c r="N93" s="235"/>
      <c r="O93" s="235"/>
      <c r="P93" s="235"/>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5"/>
      <c r="BA93" s="235"/>
      <c r="BB93" s="235"/>
      <c r="BC93" s="235"/>
      <c r="BD93" s="235"/>
      <c r="BE93" s="235"/>
      <c r="BF93" s="235"/>
      <c r="BG93" s="235"/>
      <c r="BH93" s="235"/>
      <c r="BI93" s="235"/>
      <c r="BJ93" s="235"/>
      <c r="BK93" s="235"/>
      <c r="BL93" s="235"/>
      <c r="BM93" s="235"/>
      <c r="BN93" s="235"/>
      <c r="BO93" s="235"/>
      <c r="BP93" s="235"/>
      <c r="BQ93" s="235"/>
      <c r="BR93" s="235"/>
    </row>
    <row r="94" spans="2:70">
      <c r="B94" s="235"/>
      <c r="C94" s="235"/>
      <c r="D94" s="235"/>
      <c r="E94" s="235"/>
      <c r="F94" s="235"/>
      <c r="G94" s="235"/>
      <c r="H94" s="235"/>
      <c r="I94" s="235"/>
      <c r="K94" s="235"/>
      <c r="L94" s="235"/>
      <c r="M94" s="235"/>
      <c r="N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5"/>
      <c r="BA94" s="235"/>
      <c r="BB94" s="235"/>
      <c r="BC94" s="235"/>
      <c r="BD94" s="235"/>
      <c r="BE94" s="235"/>
      <c r="BF94" s="235"/>
      <c r="BG94" s="235"/>
      <c r="BH94" s="235"/>
      <c r="BI94" s="235"/>
      <c r="BJ94" s="235"/>
      <c r="BK94" s="235"/>
      <c r="BL94" s="235"/>
      <c r="BM94" s="235"/>
      <c r="BN94" s="235"/>
      <c r="BO94" s="235"/>
      <c r="BP94" s="235"/>
      <c r="BQ94" s="235"/>
      <c r="BR94" s="235"/>
    </row>
    <row r="95" spans="2:70">
      <c r="B95" s="235"/>
      <c r="C95" s="235"/>
      <c r="D95" s="235"/>
      <c r="E95" s="235"/>
      <c r="F95" s="235"/>
      <c r="G95" s="235"/>
      <c r="H95" s="235"/>
      <c r="I95" s="235"/>
      <c r="K95" s="235"/>
      <c r="L95" s="235"/>
      <c r="M95" s="235"/>
      <c r="N95" s="235"/>
      <c r="O95" s="235"/>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5"/>
      <c r="BA95" s="235"/>
      <c r="BB95" s="235"/>
      <c r="BC95" s="235"/>
      <c r="BD95" s="235"/>
      <c r="BE95" s="235"/>
      <c r="BF95" s="235"/>
      <c r="BG95" s="235"/>
      <c r="BH95" s="235"/>
      <c r="BI95" s="235"/>
      <c r="BJ95" s="235"/>
      <c r="BK95" s="235"/>
      <c r="BL95" s="235"/>
      <c r="BM95" s="235"/>
      <c r="BN95" s="235"/>
      <c r="BO95" s="235"/>
      <c r="BP95" s="235"/>
      <c r="BQ95" s="235"/>
      <c r="BR95" s="235"/>
    </row>
    <row r="96" spans="2:70">
      <c r="B96" s="235"/>
      <c r="C96" s="235"/>
      <c r="D96" s="235"/>
      <c r="E96" s="235"/>
      <c r="F96" s="235"/>
      <c r="G96" s="235"/>
      <c r="H96" s="235"/>
      <c r="I96" s="235"/>
      <c r="K96" s="235"/>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5"/>
      <c r="BA96" s="235"/>
      <c r="BB96" s="235"/>
      <c r="BC96" s="235"/>
      <c r="BD96" s="235"/>
      <c r="BE96" s="235"/>
      <c r="BF96" s="235"/>
      <c r="BG96" s="235"/>
      <c r="BH96" s="235"/>
      <c r="BI96" s="235"/>
      <c r="BJ96" s="235"/>
      <c r="BK96" s="235"/>
      <c r="BL96" s="235"/>
      <c r="BM96" s="235"/>
      <c r="BN96" s="235"/>
      <c r="BO96" s="235"/>
      <c r="BP96" s="235"/>
      <c r="BQ96" s="235"/>
      <c r="BR96" s="235"/>
    </row>
    <row r="97" spans="2:70">
      <c r="B97" s="235"/>
      <c r="C97" s="235"/>
      <c r="D97" s="235"/>
      <c r="E97" s="235"/>
      <c r="F97" s="235"/>
      <c r="G97" s="235"/>
      <c r="H97" s="235"/>
      <c r="I97" s="235"/>
      <c r="K97" s="235"/>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5"/>
      <c r="BA97" s="235"/>
      <c r="BB97" s="235"/>
      <c r="BC97" s="235"/>
      <c r="BD97" s="235"/>
      <c r="BE97" s="235"/>
      <c r="BF97" s="235"/>
      <c r="BG97" s="235"/>
      <c r="BH97" s="235"/>
      <c r="BI97" s="235"/>
      <c r="BJ97" s="235"/>
      <c r="BK97" s="235"/>
      <c r="BL97" s="235"/>
      <c r="BM97" s="235"/>
      <c r="BN97" s="235"/>
      <c r="BO97" s="235"/>
      <c r="BP97" s="235"/>
      <c r="BQ97" s="235"/>
      <c r="BR97" s="235"/>
    </row>
    <row r="98" spans="2:70">
      <c r="B98" s="235"/>
      <c r="C98" s="235"/>
      <c r="D98" s="235"/>
      <c r="E98" s="235"/>
      <c r="F98" s="235"/>
      <c r="G98" s="235"/>
      <c r="H98" s="235"/>
      <c r="I98" s="235"/>
      <c r="K98" s="235"/>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5"/>
      <c r="BA98" s="235"/>
      <c r="BB98" s="235"/>
      <c r="BC98" s="235"/>
      <c r="BD98" s="235"/>
      <c r="BE98" s="235"/>
      <c r="BF98" s="235"/>
      <c r="BG98" s="235"/>
      <c r="BH98" s="235"/>
      <c r="BI98" s="235"/>
      <c r="BJ98" s="235"/>
      <c r="BK98" s="235"/>
      <c r="BL98" s="235"/>
      <c r="BM98" s="235"/>
      <c r="BN98" s="235"/>
      <c r="BO98" s="235"/>
      <c r="BP98" s="235"/>
      <c r="BQ98" s="235"/>
      <c r="BR98" s="235"/>
    </row>
    <row r="99" spans="2:70">
      <c r="B99" s="235"/>
      <c r="C99" s="235"/>
      <c r="D99" s="235"/>
      <c r="E99" s="235"/>
      <c r="F99" s="235"/>
      <c r="G99" s="235"/>
      <c r="H99" s="235"/>
      <c r="I99" s="235"/>
      <c r="K99" s="235"/>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5"/>
      <c r="BA99" s="235"/>
      <c r="BB99" s="235"/>
      <c r="BC99" s="235"/>
      <c r="BD99" s="235"/>
      <c r="BE99" s="235"/>
      <c r="BF99" s="235"/>
      <c r="BG99" s="235"/>
      <c r="BH99" s="235"/>
      <c r="BI99" s="235"/>
      <c r="BJ99" s="235"/>
      <c r="BK99" s="235"/>
      <c r="BL99" s="235"/>
      <c r="BM99" s="235"/>
      <c r="BN99" s="235"/>
      <c r="BO99" s="235"/>
      <c r="BP99" s="235"/>
      <c r="BQ99" s="235"/>
      <c r="BR99" s="235"/>
    </row>
    <row r="100" spans="2:70">
      <c r="B100" s="235"/>
      <c r="C100" s="235"/>
      <c r="D100" s="235"/>
      <c r="E100" s="235"/>
      <c r="F100" s="235"/>
      <c r="G100" s="235"/>
      <c r="H100" s="235"/>
      <c r="I100" s="235"/>
      <c r="K100" s="235"/>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5"/>
      <c r="BA100" s="235"/>
      <c r="BB100" s="235"/>
      <c r="BC100" s="235"/>
      <c r="BD100" s="235"/>
      <c r="BE100" s="235"/>
      <c r="BF100" s="235"/>
      <c r="BG100" s="235"/>
      <c r="BH100" s="235"/>
      <c r="BI100" s="235"/>
      <c r="BJ100" s="235"/>
      <c r="BK100" s="235"/>
      <c r="BL100" s="235"/>
      <c r="BM100" s="235"/>
      <c r="BN100" s="235"/>
      <c r="BO100" s="235"/>
      <c r="BP100" s="235"/>
      <c r="BQ100" s="235"/>
      <c r="BR100" s="235"/>
    </row>
    <row r="101" spans="2:70">
      <c r="B101" s="235"/>
      <c r="C101" s="235"/>
      <c r="D101" s="235"/>
      <c r="E101" s="235"/>
      <c r="F101" s="235"/>
      <c r="G101" s="235"/>
      <c r="H101" s="235"/>
      <c r="I101" s="235"/>
      <c r="K101" s="235"/>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5"/>
      <c r="BA101" s="235"/>
      <c r="BB101" s="235"/>
      <c r="BC101" s="235"/>
      <c r="BD101" s="235"/>
      <c r="BE101" s="235"/>
      <c r="BF101" s="235"/>
      <c r="BG101" s="235"/>
      <c r="BH101" s="235"/>
      <c r="BI101" s="235"/>
      <c r="BJ101" s="235"/>
      <c r="BK101" s="235"/>
      <c r="BL101" s="235"/>
      <c r="BM101" s="235"/>
      <c r="BN101" s="235"/>
      <c r="BO101" s="235"/>
      <c r="BP101" s="235"/>
      <c r="BQ101" s="235"/>
      <c r="BR101" s="235"/>
    </row>
    <row r="102" spans="2:70">
      <c r="B102" s="235"/>
      <c r="C102" s="235"/>
      <c r="D102" s="235"/>
      <c r="E102" s="235"/>
      <c r="F102" s="235"/>
      <c r="G102" s="235"/>
      <c r="H102" s="235"/>
      <c r="I102" s="235"/>
      <c r="K102" s="235"/>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5"/>
      <c r="BA102" s="235"/>
      <c r="BB102" s="235"/>
      <c r="BC102" s="235"/>
      <c r="BD102" s="235"/>
      <c r="BE102" s="235"/>
      <c r="BF102" s="235"/>
      <c r="BG102" s="235"/>
      <c r="BH102" s="235"/>
      <c r="BI102" s="235"/>
      <c r="BJ102" s="235"/>
      <c r="BK102" s="235"/>
      <c r="BL102" s="235"/>
      <c r="BM102" s="235"/>
      <c r="BN102" s="235"/>
      <c r="BO102" s="235"/>
      <c r="BP102" s="235"/>
      <c r="BQ102" s="235"/>
      <c r="BR102" s="235"/>
    </row>
    <row r="103" spans="2:70">
      <c r="B103" s="235"/>
      <c r="C103" s="235"/>
      <c r="D103" s="235"/>
      <c r="E103" s="235"/>
      <c r="F103" s="235"/>
      <c r="G103" s="235"/>
      <c r="H103" s="235"/>
      <c r="I103" s="235"/>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5"/>
      <c r="BA103" s="235"/>
      <c r="BB103" s="235"/>
      <c r="BC103" s="235"/>
      <c r="BD103" s="235"/>
      <c r="BE103" s="235"/>
      <c r="BF103" s="235"/>
      <c r="BG103" s="235"/>
      <c r="BH103" s="235"/>
      <c r="BI103" s="235"/>
      <c r="BJ103" s="235"/>
      <c r="BK103" s="235"/>
      <c r="BL103" s="235"/>
      <c r="BM103" s="235"/>
      <c r="BN103" s="235"/>
      <c r="BO103" s="235"/>
      <c r="BP103" s="235"/>
      <c r="BQ103" s="235"/>
      <c r="BR103" s="235"/>
    </row>
  </sheetData>
  <sheetProtection sheet="1" objects="1" scenarios="1" selectLockedCells="1"/>
  <mergeCells count="18">
    <mergeCell ref="H11:H13"/>
    <mergeCell ref="I11:I13"/>
    <mergeCell ref="K11:K13"/>
    <mergeCell ref="L11:L13"/>
    <mergeCell ref="M11:M13"/>
    <mergeCell ref="B32:J40"/>
    <mergeCell ref="D3:I3"/>
    <mergeCell ref="B9:I9"/>
    <mergeCell ref="K9:M9"/>
    <mergeCell ref="B10:B30"/>
    <mergeCell ref="C10:I10"/>
    <mergeCell ref="K10:M10"/>
    <mergeCell ref="K28:M29"/>
    <mergeCell ref="C11:C13"/>
    <mergeCell ref="D11:D13"/>
    <mergeCell ref="E11:E13"/>
    <mergeCell ref="F11:F13"/>
    <mergeCell ref="G11:G13"/>
  </mergeCells>
  <conditionalFormatting sqref="C5">
    <cfRule type="containsText" dxfId="44" priority="2" operator="containsText" text="Instruction">
      <formula>NOT(ISERROR(SEARCH("Instruction",C5)))</formula>
    </cfRule>
    <cfRule type="expression" dxfId="43" priority="3"/>
  </conditionalFormatting>
  <conditionalFormatting sqref="E5">
    <cfRule type="containsText" dxfId="42" priority="5" stopIfTrue="1" operator="containsText" text="Instruction">
      <formula>NOT(ISERROR(SEARCH("Instruction",E5)))</formula>
    </cfRule>
    <cfRule type="expression" dxfId="41" priority="6"/>
  </conditionalFormatting>
  <conditionalFormatting sqref="K28">
    <cfRule type="expression" dxfId="40" priority="1">
      <formula>D30&lt;&gt;L30</formula>
    </cfRule>
  </conditionalFormatting>
  <pageMargins left="0.7" right="0.7" top="0.75" bottom="0.75" header="0.3" footer="0.3"/>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F7B6B-EB74-154C-A7A3-A5BAE993B774}">
  <dimension ref="A1:BR103"/>
  <sheetViews>
    <sheetView topLeftCell="E9" zoomScale="85" zoomScaleNormal="85" workbookViewId="0">
      <selection activeCell="L19" sqref="L19:L21"/>
    </sheetView>
  </sheetViews>
  <sheetFormatPr defaultColWidth="11" defaultRowHeight="15.95"/>
  <cols>
    <col min="1" max="1" width="11" style="235"/>
    <col min="2" max="2" width="13.5" customWidth="1"/>
    <col min="3" max="3" width="76.625" customWidth="1"/>
    <col min="4" max="4" width="25.875" customWidth="1"/>
    <col min="5" max="5" width="55.375" customWidth="1"/>
    <col min="6" max="6" width="25.375" customWidth="1"/>
    <col min="7" max="7" width="28.125" customWidth="1"/>
    <col min="8" max="8" width="18.375" customWidth="1"/>
    <col min="9" max="9" width="26" customWidth="1"/>
    <col min="10" max="10" width="18.5" style="235" customWidth="1"/>
    <col min="11" max="11" width="71" customWidth="1"/>
    <col min="12" max="12" width="15" customWidth="1"/>
    <col min="13" max="13" width="18" customWidth="1"/>
    <col min="14" max="14" width="11" style="235"/>
  </cols>
  <sheetData>
    <row r="1" spans="1:70">
      <c r="A1" s="361" t="s">
        <v>35</v>
      </c>
      <c r="B1" s="361" t="s">
        <v>35</v>
      </c>
      <c r="C1" s="361" t="s">
        <v>35</v>
      </c>
      <c r="D1" s="361" t="s">
        <v>35</v>
      </c>
      <c r="E1" s="361" t="s">
        <v>35</v>
      </c>
      <c r="F1" s="361" t="s">
        <v>35</v>
      </c>
      <c r="G1" s="361" t="s">
        <v>35</v>
      </c>
      <c r="H1" s="361" t="s">
        <v>35</v>
      </c>
      <c r="I1" s="361" t="s">
        <v>35</v>
      </c>
      <c r="J1" s="361" t="s">
        <v>35</v>
      </c>
      <c r="K1" s="361" t="s">
        <v>35</v>
      </c>
      <c r="L1" s="361" t="s">
        <v>35</v>
      </c>
      <c r="M1" s="361" t="s">
        <v>35</v>
      </c>
      <c r="N1" s="361" t="s">
        <v>35</v>
      </c>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row>
    <row r="2" spans="1:70">
      <c r="A2" s="361"/>
      <c r="B2" s="235"/>
      <c r="C2" s="235"/>
      <c r="D2" s="235"/>
      <c r="E2" s="235"/>
      <c r="F2" s="235"/>
      <c r="G2" s="235"/>
      <c r="H2" s="235"/>
      <c r="I2" s="235"/>
      <c r="K2" s="235"/>
      <c r="L2" s="235"/>
      <c r="M2" s="235"/>
      <c r="N2" s="361"/>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row>
    <row r="3" spans="1:70" ht="119.1" customHeight="1">
      <c r="A3" s="349" t="s">
        <v>35</v>
      </c>
      <c r="B3" s="304"/>
      <c r="C3" s="304"/>
      <c r="D3" s="437" t="s">
        <v>36</v>
      </c>
      <c r="E3" s="443"/>
      <c r="F3" s="443"/>
      <c r="G3" s="443"/>
      <c r="H3" s="443"/>
      <c r="I3" s="443"/>
      <c r="J3" s="304"/>
      <c r="K3" s="304"/>
      <c r="L3" s="304"/>
      <c r="M3" s="304"/>
      <c r="N3" s="349" t="s">
        <v>35</v>
      </c>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C3" s="235"/>
      <c r="BD3" s="235"/>
      <c r="BE3" s="235"/>
      <c r="BF3" s="235"/>
      <c r="BG3" s="235"/>
      <c r="BH3" s="235"/>
      <c r="BI3" s="235"/>
      <c r="BJ3" s="235"/>
      <c r="BK3" s="235"/>
      <c r="BL3" s="235"/>
      <c r="BM3" s="235"/>
      <c r="BN3" s="235"/>
      <c r="BO3" s="235"/>
      <c r="BP3" s="235"/>
      <c r="BQ3" s="235"/>
      <c r="BR3" s="235"/>
    </row>
    <row r="4" spans="1:70" s="368" customFormat="1" ht="18.95">
      <c r="A4" s="364" t="s">
        <v>35</v>
      </c>
      <c r="B4" s="365"/>
      <c r="C4" s="239" t="s">
        <v>17</v>
      </c>
      <c r="D4" s="366"/>
      <c r="E4" s="239" t="s">
        <v>91</v>
      </c>
      <c r="F4" s="366"/>
      <c r="G4" s="240" t="s">
        <v>92</v>
      </c>
      <c r="H4" s="366"/>
      <c r="I4" s="240" t="s">
        <v>40</v>
      </c>
      <c r="J4" s="366"/>
      <c r="K4" s="240" t="s">
        <v>41</v>
      </c>
      <c r="L4" s="366"/>
      <c r="M4" s="366"/>
      <c r="N4" s="364" t="s">
        <v>35</v>
      </c>
      <c r="O4" s="367"/>
      <c r="P4" s="367"/>
      <c r="Q4" s="367"/>
      <c r="R4" s="367"/>
      <c r="S4" s="367"/>
      <c r="T4" s="367"/>
      <c r="U4" s="367"/>
      <c r="V4" s="367"/>
      <c r="W4" s="367"/>
      <c r="X4" s="367"/>
      <c r="Y4" s="367"/>
      <c r="Z4" s="367"/>
      <c r="AA4" s="367"/>
      <c r="AB4" s="367"/>
      <c r="AC4" s="367"/>
      <c r="AD4" s="367"/>
      <c r="AE4" s="367"/>
      <c r="AF4" s="367"/>
      <c r="AG4" s="367"/>
      <c r="AH4" s="367"/>
      <c r="AI4" s="367"/>
      <c r="AJ4" s="367"/>
      <c r="AK4" s="367"/>
      <c r="AL4" s="367"/>
      <c r="AM4" s="367"/>
      <c r="AN4" s="367"/>
      <c r="AO4" s="367"/>
      <c r="AP4" s="367"/>
      <c r="AQ4" s="367"/>
      <c r="AR4" s="367"/>
      <c r="AS4" s="367"/>
      <c r="AT4" s="367"/>
      <c r="AU4" s="367"/>
      <c r="AV4" s="367"/>
      <c r="AW4" s="367"/>
      <c r="AX4" s="367"/>
      <c r="AY4" s="367"/>
      <c r="AZ4" s="367"/>
      <c r="BA4" s="367"/>
      <c r="BB4" s="367"/>
      <c r="BC4" s="367"/>
      <c r="BD4" s="367"/>
      <c r="BE4" s="367"/>
      <c r="BF4" s="367"/>
      <c r="BG4" s="367"/>
      <c r="BH4" s="367"/>
      <c r="BI4" s="367"/>
      <c r="BJ4" s="367"/>
      <c r="BK4" s="367"/>
      <c r="BL4" s="367"/>
      <c r="BM4" s="367"/>
      <c r="BN4" s="367"/>
      <c r="BO4" s="367"/>
      <c r="BP4" s="367"/>
      <c r="BQ4" s="367"/>
      <c r="BR4" s="367"/>
    </row>
    <row r="5" spans="1:70" ht="74.099999999999994" customHeight="1">
      <c r="A5" s="349" t="s">
        <v>35</v>
      </c>
      <c r="B5" s="362"/>
      <c r="C5" s="307" t="str">
        <f>IF('Présentation de la cohorte'!H10="Saisir le nom  (organisation) du membre 4","Instruction : Veuillez saisir le nom du membre dans la section Présentation de la cohorte",'Présentation de la cohorte'!H10)</f>
        <v>Instruction : Veuillez saisir le nom du membre dans la section Présentation de la cohorte</v>
      </c>
      <c r="D5" s="308"/>
      <c r="E5" s="307" t="str">
        <f>IF('Présentation de la cohorte'!D10="Sélectionner le nombre de membres","Instruction : Veuillez saisir le nombre de membres de la cohorte dans la section Présentation de la cohorte",'Présentation de la cohorte'!D10)</f>
        <v>Instruction : Veuillez saisir le nombre de membres de la cohorte dans la section Présentation de la cohorte</v>
      </c>
      <c r="F5" s="308"/>
      <c r="G5" s="309">
        <f>D30</f>
        <v>0</v>
      </c>
      <c r="H5" s="308"/>
      <c r="I5" s="309" t="e">
        <f>F30</f>
        <v>#VALUE!</v>
      </c>
      <c r="J5" s="308"/>
      <c r="K5" s="310">
        <v>0.8</v>
      </c>
      <c r="L5" s="304"/>
      <c r="M5" s="304"/>
      <c r="N5" s="349" t="s">
        <v>35</v>
      </c>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row>
    <row r="6" spans="1:70">
      <c r="A6" s="349" t="s">
        <v>35</v>
      </c>
      <c r="B6" s="304"/>
      <c r="C6" s="304"/>
      <c r="D6" s="304"/>
      <c r="E6" s="304"/>
      <c r="F6" s="304"/>
      <c r="G6" s="304"/>
      <c r="H6" s="304"/>
      <c r="I6" s="304"/>
      <c r="J6" s="304"/>
      <c r="K6" s="304"/>
      <c r="L6" s="304"/>
      <c r="M6" s="304"/>
      <c r="N6" s="349" t="s">
        <v>35</v>
      </c>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5"/>
      <c r="AZ6" s="235"/>
      <c r="BA6" s="235"/>
      <c r="BB6" s="235"/>
      <c r="BC6" s="235"/>
      <c r="BD6" s="235"/>
      <c r="BE6" s="235"/>
      <c r="BF6" s="235"/>
      <c r="BG6" s="235"/>
      <c r="BH6" s="235"/>
      <c r="BI6" s="235"/>
      <c r="BJ6" s="235"/>
      <c r="BK6" s="235"/>
      <c r="BL6" s="235"/>
      <c r="BM6" s="235"/>
      <c r="BN6" s="235"/>
      <c r="BO6" s="235"/>
      <c r="BP6" s="235"/>
      <c r="BQ6" s="235"/>
      <c r="BR6" s="235"/>
    </row>
    <row r="7" spans="1:70">
      <c r="A7" s="349" t="s">
        <v>35</v>
      </c>
      <c r="B7" s="304"/>
      <c r="C7" s="304"/>
      <c r="D7" s="304"/>
      <c r="E7" s="304"/>
      <c r="F7" s="304"/>
      <c r="G7" s="304"/>
      <c r="H7" s="304"/>
      <c r="I7" s="304"/>
      <c r="J7" s="304"/>
      <c r="K7" s="304"/>
      <c r="L7" s="304"/>
      <c r="M7" s="304"/>
      <c r="N7" s="349" t="s">
        <v>35</v>
      </c>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c r="AY7" s="235"/>
      <c r="AZ7" s="235"/>
      <c r="BA7" s="235"/>
      <c r="BB7" s="235"/>
      <c r="BC7" s="235"/>
      <c r="BD7" s="235"/>
      <c r="BE7" s="235"/>
      <c r="BF7" s="235"/>
      <c r="BG7" s="235"/>
      <c r="BH7" s="235"/>
      <c r="BI7" s="235"/>
      <c r="BJ7" s="235"/>
      <c r="BK7" s="235"/>
      <c r="BL7" s="235"/>
      <c r="BM7" s="235"/>
      <c r="BN7" s="235"/>
      <c r="BO7" s="235"/>
      <c r="BP7" s="235"/>
      <c r="BQ7" s="235"/>
      <c r="BR7" s="235"/>
    </row>
    <row r="8" spans="1:70">
      <c r="A8" s="349" t="s">
        <v>35</v>
      </c>
      <c r="B8" s="304"/>
      <c r="C8" s="304"/>
      <c r="D8" s="304"/>
      <c r="E8" s="304"/>
      <c r="F8" s="304"/>
      <c r="G8" s="304"/>
      <c r="H8" s="304"/>
      <c r="I8" s="304"/>
      <c r="J8" s="304"/>
      <c r="K8" s="304"/>
      <c r="L8" s="304"/>
      <c r="M8" s="304"/>
      <c r="N8" s="349" t="s">
        <v>35</v>
      </c>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row>
    <row r="9" spans="1:70" ht="21" customHeight="1">
      <c r="A9" s="349" t="s">
        <v>35</v>
      </c>
      <c r="B9" s="444" t="s">
        <v>42</v>
      </c>
      <c r="C9" s="444"/>
      <c r="D9" s="444"/>
      <c r="E9" s="444"/>
      <c r="F9" s="444"/>
      <c r="G9" s="444"/>
      <c r="H9" s="444"/>
      <c r="I9" s="444"/>
      <c r="J9" s="349" t="s">
        <v>35</v>
      </c>
      <c r="K9" s="444" t="s">
        <v>43</v>
      </c>
      <c r="L9" s="444"/>
      <c r="M9" s="444"/>
      <c r="N9" s="349" t="s">
        <v>35</v>
      </c>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5"/>
      <c r="AT9" s="235"/>
      <c r="AU9" s="235"/>
      <c r="AV9" s="235"/>
      <c r="AW9" s="235"/>
      <c r="AX9" s="235"/>
      <c r="AY9" s="235"/>
      <c r="AZ9" s="235"/>
      <c r="BA9" s="235"/>
      <c r="BB9" s="235"/>
      <c r="BC9" s="235"/>
      <c r="BD9" s="235"/>
      <c r="BE9" s="235"/>
      <c r="BF9" s="235"/>
      <c r="BG9" s="235"/>
      <c r="BH9" s="235"/>
      <c r="BI9" s="235"/>
      <c r="BJ9" s="235"/>
      <c r="BK9" s="235"/>
      <c r="BL9" s="235"/>
      <c r="BM9" s="235"/>
      <c r="BN9" s="235"/>
      <c r="BO9" s="235"/>
      <c r="BP9" s="235"/>
      <c r="BQ9" s="235"/>
      <c r="BR9" s="235"/>
    </row>
    <row r="10" spans="1:70">
      <c r="A10" s="349" t="s">
        <v>35</v>
      </c>
      <c r="B10" s="454" t="s">
        <v>44</v>
      </c>
      <c r="C10" s="455" t="s">
        <v>76</v>
      </c>
      <c r="D10" s="455"/>
      <c r="E10" s="455"/>
      <c r="F10" s="455"/>
      <c r="G10" s="455"/>
      <c r="H10" s="455"/>
      <c r="I10" s="455"/>
      <c r="J10" s="349" t="s">
        <v>35</v>
      </c>
      <c r="K10" s="455" t="s">
        <v>46</v>
      </c>
      <c r="L10" s="455"/>
      <c r="M10" s="455"/>
      <c r="N10" s="349" t="s">
        <v>35</v>
      </c>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c r="BQ10" s="235"/>
      <c r="BR10" s="235"/>
    </row>
    <row r="11" spans="1:70" ht="39.950000000000003" customHeight="1">
      <c r="A11" s="349" t="s">
        <v>35</v>
      </c>
      <c r="B11" s="454"/>
      <c r="C11" s="457" t="s">
        <v>47</v>
      </c>
      <c r="D11" s="451" t="s">
        <v>48</v>
      </c>
      <c r="E11" s="451" t="s">
        <v>77</v>
      </c>
      <c r="F11" s="451" t="s">
        <v>50</v>
      </c>
      <c r="G11" s="451" t="s">
        <v>78</v>
      </c>
      <c r="H11" s="452" t="s">
        <v>52</v>
      </c>
      <c r="I11" s="452" t="s">
        <v>53</v>
      </c>
      <c r="J11" s="349" t="s">
        <v>35</v>
      </c>
      <c r="K11" s="451" t="s">
        <v>54</v>
      </c>
      <c r="L11" s="452" t="s">
        <v>55</v>
      </c>
      <c r="M11" s="452" t="s">
        <v>56</v>
      </c>
      <c r="N11" s="349" t="s">
        <v>35</v>
      </c>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35"/>
    </row>
    <row r="12" spans="1:70" ht="24.95" customHeight="1">
      <c r="A12" s="349" t="s">
        <v>35</v>
      </c>
      <c r="B12" s="454"/>
      <c r="C12" s="457"/>
      <c r="D12" s="451"/>
      <c r="E12" s="451"/>
      <c r="F12" s="451"/>
      <c r="G12" s="451"/>
      <c r="H12" s="452"/>
      <c r="I12" s="452"/>
      <c r="J12" s="349" t="s">
        <v>35</v>
      </c>
      <c r="K12" s="451"/>
      <c r="L12" s="452"/>
      <c r="M12" s="452"/>
      <c r="N12" s="349" t="s">
        <v>35</v>
      </c>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row>
    <row r="13" spans="1:70" ht="20.100000000000001" customHeight="1">
      <c r="A13" s="349"/>
      <c r="B13" s="454"/>
      <c r="C13" s="457"/>
      <c r="D13" s="451"/>
      <c r="E13" s="451"/>
      <c r="F13" s="451"/>
      <c r="G13" s="451"/>
      <c r="H13" s="452"/>
      <c r="I13" s="452"/>
      <c r="J13" s="349"/>
      <c r="K13" s="451"/>
      <c r="L13" s="452"/>
      <c r="M13" s="452"/>
      <c r="N13" s="349"/>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row>
    <row r="14" spans="1:70" ht="35.1" customHeight="1">
      <c r="A14" s="349" t="s">
        <v>35</v>
      </c>
      <c r="B14" s="454"/>
      <c r="C14" s="316" t="s">
        <v>57</v>
      </c>
      <c r="D14" s="317">
        <f>SUM(D15:D20)</f>
        <v>0</v>
      </c>
      <c r="E14" s="318" t="e">
        <f>SUM(E15:E20)</f>
        <v>#VALUE!</v>
      </c>
      <c r="F14" s="319" t="e">
        <f>MIN(40000,($K$5*E14))</f>
        <v>#VALUE!</v>
      </c>
      <c r="G14" s="320" t="e">
        <f>F14/D28</f>
        <v>#VALUE!</v>
      </c>
      <c r="H14" s="317">
        <f>SUM(H15:H20)</f>
        <v>0</v>
      </c>
      <c r="I14" s="318" t="e">
        <f>F14/1.14975</f>
        <v>#VALUE!</v>
      </c>
      <c r="J14" s="349" t="s">
        <v>35</v>
      </c>
      <c r="K14" s="321" t="s">
        <v>58</v>
      </c>
      <c r="L14" s="322" t="e">
        <f>SUM((L15:L17))</f>
        <v>#VALUE!</v>
      </c>
      <c r="M14" s="323" t="e">
        <f>L14/D30</f>
        <v>#VALUE!</v>
      </c>
      <c r="N14" s="349" t="s">
        <v>35</v>
      </c>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row>
    <row r="15" spans="1:70" ht="57.95" customHeight="1">
      <c r="A15" s="349" t="s">
        <v>35</v>
      </c>
      <c r="B15" s="454"/>
      <c r="C15" s="324" t="s">
        <v>59</v>
      </c>
      <c r="D15" s="225">
        <v>0</v>
      </c>
      <c r="E15" s="325">
        <f>D15</f>
        <v>0</v>
      </c>
      <c r="F15" s="326">
        <f t="shared" ref="F15:F20" si="0">E15*$K$5</f>
        <v>0</v>
      </c>
      <c r="G15" s="327" t="e">
        <f t="shared" ref="G15:G25" si="1">F15/$D$28</f>
        <v>#DIV/0!</v>
      </c>
      <c r="H15" s="325">
        <f t="shared" ref="H15:H20" si="2">D15/1.14975</f>
        <v>0</v>
      </c>
      <c r="I15" s="325">
        <f>F15/1.14975</f>
        <v>0</v>
      </c>
      <c r="J15" s="349" t="s">
        <v>35</v>
      </c>
      <c r="K15" s="328" t="s">
        <v>60</v>
      </c>
      <c r="L15" s="329" t="e">
        <f>F30</f>
        <v>#VALUE!</v>
      </c>
      <c r="M15" s="330" t="e">
        <f t="shared" ref="M15:M21" si="3">L15/$D$30</f>
        <v>#VALUE!</v>
      </c>
      <c r="N15" s="349" t="s">
        <v>35</v>
      </c>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235"/>
      <c r="BC15" s="235"/>
      <c r="BD15" s="235"/>
      <c r="BE15" s="235"/>
      <c r="BF15" s="235"/>
      <c r="BG15" s="235"/>
      <c r="BH15" s="235"/>
      <c r="BI15" s="235"/>
      <c r="BJ15" s="235"/>
      <c r="BK15" s="235"/>
      <c r="BL15" s="235"/>
      <c r="BM15" s="235"/>
      <c r="BN15" s="235"/>
      <c r="BO15" s="235"/>
      <c r="BP15" s="235"/>
      <c r="BQ15" s="235"/>
      <c r="BR15" s="235"/>
    </row>
    <row r="16" spans="1:70" ht="54" customHeight="1">
      <c r="A16" s="349" t="s">
        <v>35</v>
      </c>
      <c r="B16" s="454"/>
      <c r="C16" s="331" t="s">
        <v>79</v>
      </c>
      <c r="D16" s="225">
        <v>0</v>
      </c>
      <c r="E16" s="325">
        <f>MAX(0,MIN(D16,(25000-E23),(0.3*$D$28-E23)))</f>
        <v>0</v>
      </c>
      <c r="F16" s="326">
        <f t="shared" si="0"/>
        <v>0</v>
      </c>
      <c r="G16" s="327" t="e">
        <f t="shared" si="1"/>
        <v>#DIV/0!</v>
      </c>
      <c r="H16" s="325">
        <f t="shared" si="2"/>
        <v>0</v>
      </c>
      <c r="I16" s="325">
        <f t="shared" ref="I16:I27" si="4">F16/1.14975</f>
        <v>0</v>
      </c>
      <c r="J16" s="349" t="s">
        <v>35</v>
      </c>
      <c r="K16" s="332" t="s">
        <v>80</v>
      </c>
      <c r="L16" s="216">
        <v>0</v>
      </c>
      <c r="M16" s="333" t="e">
        <f t="shared" si="3"/>
        <v>#DIV/0!</v>
      </c>
      <c r="N16" s="349" t="s">
        <v>35</v>
      </c>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35"/>
    </row>
    <row r="17" spans="1:70" ht="42" customHeight="1">
      <c r="A17" s="349" t="s">
        <v>35</v>
      </c>
      <c r="B17" s="454"/>
      <c r="C17" s="334" t="s">
        <v>81</v>
      </c>
      <c r="D17" s="225">
        <v>0</v>
      </c>
      <c r="E17" s="325">
        <f>MAX(0,MIN(D17,(15000-E24),(0.2*$D$28-E24)))</f>
        <v>0</v>
      </c>
      <c r="F17" s="326">
        <f t="shared" si="0"/>
        <v>0</v>
      </c>
      <c r="G17" s="327" t="e">
        <f t="shared" si="1"/>
        <v>#DIV/0!</v>
      </c>
      <c r="H17" s="325">
        <f t="shared" si="2"/>
        <v>0</v>
      </c>
      <c r="I17" s="325">
        <f t="shared" si="4"/>
        <v>0</v>
      </c>
      <c r="J17" s="349" t="s">
        <v>35</v>
      </c>
      <c r="K17" s="332" t="s">
        <v>80</v>
      </c>
      <c r="L17" s="216">
        <v>0</v>
      </c>
      <c r="M17" s="333" t="e">
        <f t="shared" si="3"/>
        <v>#DIV/0!</v>
      </c>
      <c r="N17" s="349" t="s">
        <v>35</v>
      </c>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c r="AO17" s="235"/>
      <c r="AP17" s="235"/>
      <c r="AQ17" s="235"/>
      <c r="AR17" s="235"/>
      <c r="AS17" s="235"/>
      <c r="AT17" s="235"/>
      <c r="AU17" s="235"/>
      <c r="AV17" s="235"/>
      <c r="AW17" s="235"/>
      <c r="AX17" s="235"/>
      <c r="AY17" s="235"/>
      <c r="AZ17" s="235"/>
      <c r="BA17" s="235"/>
      <c r="BB17" s="235"/>
      <c r="BC17" s="235"/>
      <c r="BD17" s="235"/>
      <c r="BE17" s="235"/>
      <c r="BF17" s="235"/>
      <c r="BG17" s="235"/>
      <c r="BH17" s="235"/>
      <c r="BI17" s="235"/>
      <c r="BJ17" s="235"/>
      <c r="BK17" s="235"/>
      <c r="BL17" s="235"/>
      <c r="BM17" s="235"/>
      <c r="BN17" s="235"/>
      <c r="BO17" s="235"/>
      <c r="BP17" s="235"/>
      <c r="BQ17" s="235"/>
      <c r="BR17" s="235"/>
    </row>
    <row r="18" spans="1:70" ht="54" customHeight="1">
      <c r="A18" s="349"/>
      <c r="B18" s="454"/>
      <c r="C18" s="334" t="s">
        <v>82</v>
      </c>
      <c r="D18" s="225">
        <v>0</v>
      </c>
      <c r="E18" s="325">
        <f>MAX(0,MIN(D18,(15000-E25),((0.2*$D$28)-E25)))</f>
        <v>0</v>
      </c>
      <c r="F18" s="326">
        <f t="shared" si="0"/>
        <v>0</v>
      </c>
      <c r="G18" s="327" t="e">
        <f t="shared" si="1"/>
        <v>#DIV/0!</v>
      </c>
      <c r="H18" s="325">
        <f t="shared" si="2"/>
        <v>0</v>
      </c>
      <c r="I18" s="325">
        <f t="shared" si="4"/>
        <v>0</v>
      </c>
      <c r="J18" s="349"/>
      <c r="K18" s="315" t="s">
        <v>65</v>
      </c>
      <c r="L18" s="322">
        <f>SUM(L19:L21)</f>
        <v>0</v>
      </c>
      <c r="M18" s="323" t="e">
        <f t="shared" si="3"/>
        <v>#DIV/0!</v>
      </c>
      <c r="N18" s="349"/>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row>
    <row r="19" spans="1:70" ht="54" customHeight="1">
      <c r="A19" s="349"/>
      <c r="B19" s="454"/>
      <c r="C19" s="334" t="s">
        <v>83</v>
      </c>
      <c r="D19" s="225">
        <v>0</v>
      </c>
      <c r="E19" s="325">
        <f>MAX(0,MIN(D19,(7500-E26),((0.1*$D$28)-E26)))</f>
        <v>0</v>
      </c>
      <c r="F19" s="326">
        <f t="shared" si="0"/>
        <v>0</v>
      </c>
      <c r="G19" s="327" t="e">
        <f t="shared" si="1"/>
        <v>#DIV/0!</v>
      </c>
      <c r="H19" s="325">
        <f t="shared" si="2"/>
        <v>0</v>
      </c>
      <c r="I19" s="325">
        <f t="shared" si="4"/>
        <v>0</v>
      </c>
      <c r="J19" s="349"/>
      <c r="K19" s="335" t="s">
        <v>84</v>
      </c>
      <c r="L19" s="216">
        <v>0</v>
      </c>
      <c r="M19" s="333" t="e">
        <f t="shared" si="3"/>
        <v>#DIV/0!</v>
      </c>
      <c r="N19" s="349"/>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row>
    <row r="20" spans="1:70" ht="30">
      <c r="A20" s="349"/>
      <c r="B20" s="454"/>
      <c r="C20" s="334" t="s">
        <v>85</v>
      </c>
      <c r="D20" s="225">
        <v>0</v>
      </c>
      <c r="E20" s="325" t="e">
        <f>IF(ISBLANK(D20),0,MIN(D20,(6250/E5)-E27))</f>
        <v>#VALUE!</v>
      </c>
      <c r="F20" s="326" t="e">
        <f t="shared" si="0"/>
        <v>#VALUE!</v>
      </c>
      <c r="G20" s="327" t="e">
        <f t="shared" si="1"/>
        <v>#VALUE!</v>
      </c>
      <c r="H20" s="325">
        <f t="shared" si="2"/>
        <v>0</v>
      </c>
      <c r="I20" s="325" t="e">
        <f t="shared" si="4"/>
        <v>#VALUE!</v>
      </c>
      <c r="J20" s="349"/>
      <c r="K20" s="332" t="s">
        <v>86</v>
      </c>
      <c r="L20" s="216">
        <v>0</v>
      </c>
      <c r="M20" s="333" t="e">
        <f t="shared" si="3"/>
        <v>#DIV/0!</v>
      </c>
      <c r="N20" s="349"/>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35"/>
    </row>
    <row r="21" spans="1:70" ht="47.1" customHeight="1">
      <c r="A21" s="349" t="s">
        <v>35</v>
      </c>
      <c r="B21" s="454"/>
      <c r="C21" s="316" t="s">
        <v>70</v>
      </c>
      <c r="D21" s="336">
        <f>SUM(D22:D27)</f>
        <v>0</v>
      </c>
      <c r="E21" s="336" t="e">
        <f>SUM(E22:E27)</f>
        <v>#VALUE!</v>
      </c>
      <c r="F21" s="337" t="e">
        <f>MIN((E21*$K$5),(75000-F14))</f>
        <v>#VALUE!</v>
      </c>
      <c r="G21" s="338" t="e">
        <f t="shared" si="1"/>
        <v>#VALUE!</v>
      </c>
      <c r="H21" s="339">
        <f>SUM(H22:H27)</f>
        <v>0</v>
      </c>
      <c r="I21" s="336" t="e">
        <f t="shared" si="4"/>
        <v>#VALUE!</v>
      </c>
      <c r="J21" s="349" t="s">
        <v>35</v>
      </c>
      <c r="K21" s="332" t="s">
        <v>86</v>
      </c>
      <c r="L21" s="216">
        <v>0</v>
      </c>
      <c r="M21" s="333" t="e">
        <f t="shared" si="3"/>
        <v>#DIV/0!</v>
      </c>
      <c r="N21" s="349" t="s">
        <v>35</v>
      </c>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c r="AZ21" s="235"/>
      <c r="BA21" s="235"/>
      <c r="BB21" s="235"/>
      <c r="BC21" s="235"/>
      <c r="BD21" s="235"/>
      <c r="BE21" s="235"/>
      <c r="BF21" s="235"/>
      <c r="BG21" s="235"/>
      <c r="BH21" s="235"/>
      <c r="BI21" s="235"/>
      <c r="BJ21" s="235"/>
      <c r="BK21" s="235"/>
      <c r="BL21" s="235"/>
      <c r="BM21" s="235"/>
      <c r="BN21" s="235"/>
      <c r="BO21" s="235"/>
      <c r="BP21" s="235"/>
      <c r="BQ21" s="235"/>
      <c r="BR21" s="235"/>
    </row>
    <row r="22" spans="1:70" ht="32.1" customHeight="1">
      <c r="A22" s="349" t="s">
        <v>35</v>
      </c>
      <c r="B22" s="454"/>
      <c r="C22" s="324" t="s">
        <v>59</v>
      </c>
      <c r="D22" s="225">
        <v>0</v>
      </c>
      <c r="E22" s="325">
        <f>D22</f>
        <v>0</v>
      </c>
      <c r="F22" s="326">
        <f t="shared" ref="F22:F27" si="5">E22*$K$5</f>
        <v>0</v>
      </c>
      <c r="G22" s="340" t="e">
        <f>F22/$D$28</f>
        <v>#DIV/0!</v>
      </c>
      <c r="H22" s="325">
        <f t="shared" ref="H22:H27" si="6">D22/1.14975</f>
        <v>0</v>
      </c>
      <c r="I22" s="325">
        <f t="shared" si="4"/>
        <v>0</v>
      </c>
      <c r="J22" s="349" t="s">
        <v>35</v>
      </c>
      <c r="K22" s="341"/>
      <c r="L22" s="341"/>
      <c r="M22" s="341"/>
      <c r="N22" s="349" t="s">
        <v>35</v>
      </c>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35"/>
    </row>
    <row r="23" spans="1:70" ht="44.1" customHeight="1">
      <c r="A23" s="349"/>
      <c r="B23" s="454"/>
      <c r="C23" s="331" t="s">
        <v>79</v>
      </c>
      <c r="D23" s="225">
        <v>0</v>
      </c>
      <c r="E23" s="325">
        <f>MAX(0,MIN(D23,(25000),(0.3*$D$28)))</f>
        <v>0</v>
      </c>
      <c r="F23" s="326">
        <f t="shared" si="5"/>
        <v>0</v>
      </c>
      <c r="G23" s="340" t="e">
        <f>F23/$D$28</f>
        <v>#DIV/0!</v>
      </c>
      <c r="H23" s="325">
        <f t="shared" si="6"/>
        <v>0</v>
      </c>
      <c r="I23" s="325">
        <f t="shared" si="4"/>
        <v>0</v>
      </c>
      <c r="J23" s="349"/>
      <c r="K23" s="341"/>
      <c r="L23" s="341"/>
      <c r="M23" s="341"/>
      <c r="N23" s="349"/>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row>
    <row r="24" spans="1:70" ht="41.1" customHeight="1">
      <c r="A24" s="349" t="s">
        <v>35</v>
      </c>
      <c r="B24" s="454"/>
      <c r="C24" s="334" t="s">
        <v>81</v>
      </c>
      <c r="D24" s="225">
        <v>0</v>
      </c>
      <c r="E24" s="325">
        <f>MAX(0,MIN(D24,(15000),(0.2*$D$28)))</f>
        <v>0</v>
      </c>
      <c r="F24" s="326">
        <f t="shared" si="5"/>
        <v>0</v>
      </c>
      <c r="G24" s="340" t="e">
        <f>F24/$D$28</f>
        <v>#DIV/0!</v>
      </c>
      <c r="H24" s="325">
        <f t="shared" si="6"/>
        <v>0</v>
      </c>
      <c r="I24" s="325">
        <f t="shared" si="4"/>
        <v>0</v>
      </c>
      <c r="J24" s="349" t="s">
        <v>35</v>
      </c>
      <c r="K24" s="341"/>
      <c r="L24" s="341"/>
      <c r="M24" s="341"/>
      <c r="N24" s="349" t="s">
        <v>35</v>
      </c>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5"/>
      <c r="BR24" s="235"/>
    </row>
    <row r="25" spans="1:70" ht="39.950000000000003" customHeight="1">
      <c r="A25" s="349" t="s">
        <v>35</v>
      </c>
      <c r="B25" s="454"/>
      <c r="C25" s="334" t="s">
        <v>82</v>
      </c>
      <c r="D25" s="225">
        <v>0</v>
      </c>
      <c r="E25" s="325">
        <f>MAX(0,MIN(D25,(15000),(0.2*$D$28)))</f>
        <v>0</v>
      </c>
      <c r="F25" s="326">
        <f t="shared" si="5"/>
        <v>0</v>
      </c>
      <c r="G25" s="340" t="e">
        <f t="shared" si="1"/>
        <v>#DIV/0!</v>
      </c>
      <c r="H25" s="325">
        <f t="shared" si="6"/>
        <v>0</v>
      </c>
      <c r="I25" s="325">
        <f t="shared" si="4"/>
        <v>0</v>
      </c>
      <c r="J25" s="349" t="s">
        <v>35</v>
      </c>
      <c r="K25" s="341"/>
      <c r="L25" s="341"/>
      <c r="M25" s="341"/>
      <c r="N25" s="349" t="s">
        <v>35</v>
      </c>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5"/>
    </row>
    <row r="26" spans="1:70" ht="42.95" customHeight="1">
      <c r="A26" s="349" t="s">
        <v>35</v>
      </c>
      <c r="B26" s="454"/>
      <c r="C26" s="334" t="s">
        <v>83</v>
      </c>
      <c r="D26" s="225">
        <v>0</v>
      </c>
      <c r="E26" s="325">
        <f>MAX(0,MIN(D26,(7500),(0.1*$D$28)))</f>
        <v>0</v>
      </c>
      <c r="F26" s="326">
        <f t="shared" si="5"/>
        <v>0</v>
      </c>
      <c r="G26" s="340" t="e">
        <f>F26/$D$28</f>
        <v>#DIV/0!</v>
      </c>
      <c r="H26" s="325">
        <f t="shared" si="6"/>
        <v>0</v>
      </c>
      <c r="I26" s="325">
        <f t="shared" si="4"/>
        <v>0</v>
      </c>
      <c r="J26" s="349" t="s">
        <v>35</v>
      </c>
      <c r="K26" s="341"/>
      <c r="L26" s="341"/>
      <c r="M26" s="341"/>
      <c r="N26" s="349" t="s">
        <v>35</v>
      </c>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row>
    <row r="27" spans="1:70" ht="30">
      <c r="A27" s="349"/>
      <c r="B27" s="454"/>
      <c r="C27" s="334" t="s">
        <v>85</v>
      </c>
      <c r="D27" s="225">
        <v>0</v>
      </c>
      <c r="E27" s="325" t="e">
        <f>IF(ISBLANK(D27),0,MIN(D27,(6250/E5)))</f>
        <v>#VALUE!</v>
      </c>
      <c r="F27" s="326" t="e">
        <f t="shared" si="5"/>
        <v>#VALUE!</v>
      </c>
      <c r="G27" s="327" t="e">
        <f>F27/$D$28</f>
        <v>#VALUE!</v>
      </c>
      <c r="H27" s="325">
        <f t="shared" si="6"/>
        <v>0</v>
      </c>
      <c r="I27" s="325" t="e">
        <f t="shared" si="4"/>
        <v>#VALUE!</v>
      </c>
      <c r="J27" s="349"/>
      <c r="K27" s="341"/>
      <c r="L27" s="341"/>
      <c r="M27" s="341"/>
      <c r="N27" s="349"/>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235"/>
      <c r="BI27" s="235"/>
      <c r="BJ27" s="235"/>
      <c r="BK27" s="235"/>
      <c r="BL27" s="235"/>
      <c r="BM27" s="235"/>
      <c r="BN27" s="235"/>
      <c r="BO27" s="235"/>
      <c r="BP27" s="235"/>
      <c r="BQ27" s="235"/>
      <c r="BR27" s="235"/>
    </row>
    <row r="28" spans="1:70" ht="18" customHeight="1">
      <c r="A28" s="349"/>
      <c r="B28" s="454"/>
      <c r="C28" s="342" t="s">
        <v>71</v>
      </c>
      <c r="D28" s="343">
        <f>SUM(D15:D20,D22:D27)</f>
        <v>0</v>
      </c>
      <c r="E28" s="344" t="e">
        <f>E14+E21</f>
        <v>#VALUE!</v>
      </c>
      <c r="F28" s="345" t="e">
        <f>F21+F14</f>
        <v>#VALUE!</v>
      </c>
      <c r="G28" s="346" t="e">
        <f>G21+G14</f>
        <v>#VALUE!</v>
      </c>
      <c r="H28" s="345">
        <f>H21+H14</f>
        <v>0</v>
      </c>
      <c r="I28" s="344" t="e">
        <f>I21+I14</f>
        <v>#VALUE!</v>
      </c>
      <c r="J28" s="349"/>
      <c r="K28" s="456" t="e">
        <f>IF(D30&lt;&gt;L30,"Attention : Une différence entre le coût du projet et le financement prévu a été détectée. Veuillez vérifier vos calculs. La différence est de : "&amp;FIXED(D30-L30,2,FALSE)&amp;" $","")</f>
        <v>#VALUE!</v>
      </c>
      <c r="L28" s="456"/>
      <c r="M28" s="456"/>
      <c r="N28" s="349"/>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c r="AY28" s="235"/>
      <c r="AZ28" s="235"/>
      <c r="BA28" s="235"/>
      <c r="BB28" s="235"/>
      <c r="BC28" s="235"/>
      <c r="BD28" s="235"/>
      <c r="BE28" s="235"/>
      <c r="BF28" s="235"/>
      <c r="BG28" s="235"/>
      <c r="BH28" s="235"/>
      <c r="BI28" s="235"/>
      <c r="BJ28" s="235"/>
      <c r="BK28" s="235"/>
      <c r="BL28" s="235"/>
      <c r="BM28" s="235"/>
      <c r="BN28" s="235"/>
      <c r="BO28" s="235"/>
      <c r="BP28" s="235"/>
      <c r="BQ28" s="235"/>
      <c r="BR28" s="235"/>
    </row>
    <row r="29" spans="1:70" ht="68.099999999999994" customHeight="1">
      <c r="A29" s="349"/>
      <c r="B29" s="454"/>
      <c r="C29" s="334" t="s">
        <v>87</v>
      </c>
      <c r="D29" s="226">
        <v>0</v>
      </c>
      <c r="E29" s="347" t="e">
        <f>IF(ISBLANK(D29),0,MIN(D29,0.1*$D$28,(62500/E5)))</f>
        <v>#VALUE!</v>
      </c>
      <c r="F29" s="348" t="e">
        <f>E29*$K$5</f>
        <v>#VALUE!</v>
      </c>
      <c r="G29" s="349"/>
      <c r="H29" s="350">
        <f>D29/1.14975</f>
        <v>0</v>
      </c>
      <c r="I29" s="350" t="e">
        <f>F29/1.14975</f>
        <v>#VALUE!</v>
      </c>
      <c r="J29" s="349"/>
      <c r="K29" s="456"/>
      <c r="L29" s="456"/>
      <c r="M29" s="456"/>
      <c r="N29" s="349"/>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c r="AR29" s="235"/>
      <c r="AS29" s="235"/>
      <c r="AT29" s="235"/>
      <c r="AU29" s="235"/>
      <c r="AV29" s="235"/>
      <c r="AW29" s="235"/>
      <c r="AX29" s="235"/>
      <c r="AY29" s="235"/>
      <c r="AZ29" s="235"/>
      <c r="BA29" s="235"/>
      <c r="BB29" s="235"/>
      <c r="BC29" s="235"/>
      <c r="BD29" s="235"/>
      <c r="BE29" s="235"/>
      <c r="BF29" s="235"/>
      <c r="BG29" s="235"/>
      <c r="BH29" s="235"/>
      <c r="BI29" s="235"/>
      <c r="BJ29" s="235"/>
      <c r="BK29" s="235"/>
      <c r="BL29" s="235"/>
      <c r="BM29" s="235"/>
      <c r="BN29" s="235"/>
      <c r="BO29" s="235"/>
      <c r="BP29" s="235"/>
      <c r="BQ29" s="235"/>
      <c r="BR29" s="235"/>
    </row>
    <row r="30" spans="1:70" ht="23.1" customHeight="1">
      <c r="A30" s="349"/>
      <c r="B30" s="454"/>
      <c r="C30" s="351" t="s">
        <v>88</v>
      </c>
      <c r="D30" s="352">
        <f>D28+D29</f>
        <v>0</v>
      </c>
      <c r="E30" s="352" t="e">
        <f>E28+E29</f>
        <v>#VALUE!</v>
      </c>
      <c r="F30" s="353" t="e">
        <f>F29+F28</f>
        <v>#VALUE!</v>
      </c>
      <c r="G30" s="349"/>
      <c r="H30" s="350">
        <f>H28+H29</f>
        <v>0</v>
      </c>
      <c r="I30" s="350" t="e">
        <f>I28+I29</f>
        <v>#VALUE!</v>
      </c>
      <c r="J30" s="363" t="s">
        <v>35</v>
      </c>
      <c r="K30" s="355" t="s">
        <v>89</v>
      </c>
      <c r="L30" s="356" t="e">
        <f>L14+L18</f>
        <v>#VALUE!</v>
      </c>
      <c r="M30" s="357" t="e">
        <f>M14+M18</f>
        <v>#VALUE!</v>
      </c>
      <c r="N30" s="363" t="s">
        <v>35</v>
      </c>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35"/>
      <c r="AY30" s="235"/>
      <c r="AZ30" s="235"/>
      <c r="BA30" s="235"/>
      <c r="BB30" s="235"/>
      <c r="BC30" s="235"/>
      <c r="BD30" s="235"/>
      <c r="BE30" s="235"/>
      <c r="BF30" s="235"/>
      <c r="BG30" s="235"/>
      <c r="BH30" s="235"/>
      <c r="BI30" s="235"/>
      <c r="BJ30" s="235"/>
      <c r="BK30" s="235"/>
      <c r="BL30" s="235"/>
      <c r="BM30" s="235"/>
      <c r="BN30" s="235"/>
      <c r="BO30" s="235"/>
      <c r="BP30" s="235"/>
      <c r="BQ30" s="235"/>
      <c r="BR30" s="235"/>
    </row>
    <row r="31" spans="1:70">
      <c r="A31" s="349"/>
      <c r="B31" s="349" t="s">
        <v>35</v>
      </c>
      <c r="C31" s="349" t="s">
        <v>35</v>
      </c>
      <c r="D31" s="349"/>
      <c r="E31" s="358"/>
      <c r="F31" s="349"/>
      <c r="G31" s="349"/>
      <c r="H31" s="349"/>
      <c r="I31" s="359"/>
      <c r="J31" s="349" t="s">
        <v>35</v>
      </c>
      <c r="K31" s="349" t="s">
        <v>35</v>
      </c>
      <c r="L31" s="349" t="s">
        <v>35</v>
      </c>
      <c r="M31" s="349" t="s">
        <v>35</v>
      </c>
      <c r="N31" s="349" t="s">
        <v>35</v>
      </c>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5"/>
      <c r="AY31" s="235"/>
      <c r="AZ31" s="235"/>
      <c r="BA31" s="235"/>
      <c r="BB31" s="235"/>
      <c r="BC31" s="235"/>
      <c r="BD31" s="235"/>
      <c r="BE31" s="235"/>
      <c r="BF31" s="235"/>
      <c r="BG31" s="235"/>
      <c r="BH31" s="235"/>
      <c r="BI31" s="235"/>
      <c r="BJ31" s="235"/>
      <c r="BK31" s="235"/>
      <c r="BL31" s="235"/>
      <c r="BM31" s="235"/>
      <c r="BN31" s="235"/>
      <c r="BO31" s="235"/>
      <c r="BP31" s="235"/>
      <c r="BQ31" s="235"/>
      <c r="BR31" s="235"/>
    </row>
    <row r="32" spans="1:70">
      <c r="A32" s="304"/>
      <c r="B32" s="453" t="s">
        <v>75</v>
      </c>
      <c r="C32" s="453"/>
      <c r="D32" s="453"/>
      <c r="E32" s="453"/>
      <c r="F32" s="453"/>
      <c r="G32" s="453"/>
      <c r="H32" s="453"/>
      <c r="I32" s="453"/>
      <c r="J32" s="453"/>
      <c r="K32" s="304"/>
      <c r="L32" s="304"/>
      <c r="M32" s="304"/>
      <c r="N32" s="304"/>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row>
    <row r="33" spans="1:70">
      <c r="A33" s="304"/>
      <c r="B33" s="453"/>
      <c r="C33" s="453"/>
      <c r="D33" s="453"/>
      <c r="E33" s="453"/>
      <c r="F33" s="453"/>
      <c r="G33" s="453"/>
      <c r="H33" s="453"/>
      <c r="I33" s="453"/>
      <c r="J33" s="453"/>
      <c r="K33" s="304"/>
      <c r="L33" s="304"/>
      <c r="M33" s="304"/>
      <c r="N33" s="304"/>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row>
    <row r="34" spans="1:70">
      <c r="A34" s="304"/>
      <c r="B34" s="453"/>
      <c r="C34" s="453"/>
      <c r="D34" s="453"/>
      <c r="E34" s="453"/>
      <c r="F34" s="453"/>
      <c r="G34" s="453"/>
      <c r="H34" s="453"/>
      <c r="I34" s="453"/>
      <c r="J34" s="453"/>
      <c r="K34" s="304"/>
      <c r="L34" s="304"/>
      <c r="M34" s="304"/>
      <c r="N34" s="304"/>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5"/>
      <c r="BQ34" s="235"/>
      <c r="BR34" s="235"/>
    </row>
    <row r="35" spans="1:70" ht="6.95" customHeight="1">
      <c r="A35" s="304"/>
      <c r="B35" s="453"/>
      <c r="C35" s="453"/>
      <c r="D35" s="453"/>
      <c r="E35" s="453"/>
      <c r="F35" s="453"/>
      <c r="G35" s="453"/>
      <c r="H35" s="453"/>
      <c r="I35" s="453"/>
      <c r="J35" s="453"/>
      <c r="K35" s="304"/>
      <c r="L35" s="304"/>
      <c r="M35" s="304"/>
      <c r="N35" s="304"/>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5"/>
      <c r="BR35" s="235"/>
    </row>
    <row r="36" spans="1:70">
      <c r="A36" s="304"/>
      <c r="B36" s="453"/>
      <c r="C36" s="453"/>
      <c r="D36" s="453"/>
      <c r="E36" s="453"/>
      <c r="F36" s="453"/>
      <c r="G36" s="453"/>
      <c r="H36" s="453"/>
      <c r="I36" s="453"/>
      <c r="J36" s="453"/>
      <c r="K36" s="304"/>
      <c r="L36" s="304"/>
      <c r="M36" s="304"/>
      <c r="N36" s="304"/>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c r="BG36" s="235"/>
      <c r="BH36" s="235"/>
      <c r="BI36" s="235"/>
      <c r="BJ36" s="235"/>
      <c r="BK36" s="235"/>
      <c r="BL36" s="235"/>
      <c r="BM36" s="235"/>
      <c r="BN36" s="235"/>
      <c r="BO36" s="235"/>
      <c r="BP36" s="235"/>
      <c r="BQ36" s="235"/>
      <c r="BR36" s="235"/>
    </row>
    <row r="37" spans="1:70">
      <c r="A37" s="304"/>
      <c r="B37" s="453"/>
      <c r="C37" s="453"/>
      <c r="D37" s="453"/>
      <c r="E37" s="453"/>
      <c r="F37" s="453"/>
      <c r="G37" s="453"/>
      <c r="H37" s="453"/>
      <c r="I37" s="453"/>
      <c r="J37" s="453"/>
      <c r="K37" s="304"/>
      <c r="L37" s="304"/>
      <c r="M37" s="304"/>
      <c r="N37" s="304"/>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5"/>
      <c r="BR37" s="235"/>
    </row>
    <row r="38" spans="1:70">
      <c r="A38" s="304"/>
      <c r="B38" s="453"/>
      <c r="C38" s="453"/>
      <c r="D38" s="453"/>
      <c r="E38" s="453"/>
      <c r="F38" s="453"/>
      <c r="G38" s="453"/>
      <c r="H38" s="453"/>
      <c r="I38" s="453"/>
      <c r="J38" s="453"/>
      <c r="K38" s="304"/>
      <c r="L38" s="304"/>
      <c r="M38" s="304"/>
      <c r="N38" s="304"/>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row>
    <row r="39" spans="1:70">
      <c r="A39" s="304"/>
      <c r="B39" s="453"/>
      <c r="C39" s="453"/>
      <c r="D39" s="453"/>
      <c r="E39" s="453"/>
      <c r="F39" s="453"/>
      <c r="G39" s="453"/>
      <c r="H39" s="453"/>
      <c r="I39" s="453"/>
      <c r="J39" s="453"/>
      <c r="K39" s="304"/>
      <c r="L39" s="304"/>
      <c r="M39" s="304"/>
      <c r="N39" s="304"/>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c r="BE39" s="235"/>
      <c r="BF39" s="235"/>
      <c r="BG39" s="235"/>
      <c r="BH39" s="235"/>
      <c r="BI39" s="235"/>
      <c r="BJ39" s="235"/>
      <c r="BK39" s="235"/>
      <c r="BL39" s="235"/>
      <c r="BM39" s="235"/>
      <c r="BN39" s="235"/>
      <c r="BO39" s="235"/>
      <c r="BP39" s="235"/>
      <c r="BQ39" s="235"/>
      <c r="BR39" s="235"/>
    </row>
    <row r="40" spans="1:70">
      <c r="A40" s="304"/>
      <c r="B40" s="453"/>
      <c r="C40" s="453"/>
      <c r="D40" s="453"/>
      <c r="E40" s="453"/>
      <c r="F40" s="453"/>
      <c r="G40" s="453"/>
      <c r="H40" s="453"/>
      <c r="I40" s="453"/>
      <c r="J40" s="453"/>
      <c r="K40" s="304"/>
      <c r="L40" s="304"/>
      <c r="M40" s="304"/>
      <c r="N40" s="304"/>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5"/>
      <c r="BJ40" s="235"/>
      <c r="BK40" s="235"/>
      <c r="BL40" s="235"/>
      <c r="BM40" s="235"/>
      <c r="BN40" s="235"/>
      <c r="BO40" s="235"/>
      <c r="BP40" s="235"/>
      <c r="BQ40" s="235"/>
      <c r="BR40" s="235"/>
    </row>
    <row r="41" spans="1:70">
      <c r="B41" s="235"/>
      <c r="C41" s="235"/>
      <c r="D41" s="235"/>
      <c r="E41" s="235"/>
      <c r="F41" s="235"/>
      <c r="G41" s="235"/>
      <c r="H41" s="235"/>
      <c r="I41" s="235"/>
      <c r="K41" s="235"/>
      <c r="L41" s="235"/>
      <c r="M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BP41" s="235"/>
      <c r="BQ41" s="235"/>
      <c r="BR41" s="235"/>
    </row>
    <row r="42" spans="1:70">
      <c r="B42" s="235"/>
      <c r="C42" s="235"/>
      <c r="D42" s="235"/>
      <c r="E42" s="235"/>
      <c r="F42" s="235"/>
      <c r="G42" s="235"/>
      <c r="H42" s="235"/>
      <c r="I42" s="235"/>
      <c r="K42" s="235"/>
      <c r="L42" s="235"/>
      <c r="M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35"/>
      <c r="BE42" s="235"/>
      <c r="BF42" s="235"/>
      <c r="BG42" s="235"/>
      <c r="BH42" s="235"/>
      <c r="BI42" s="235"/>
      <c r="BJ42" s="235"/>
      <c r="BK42" s="235"/>
      <c r="BL42" s="235"/>
      <c r="BM42" s="235"/>
      <c r="BN42" s="235"/>
      <c r="BO42" s="235"/>
      <c r="BP42" s="235"/>
      <c r="BQ42" s="235"/>
      <c r="BR42" s="235"/>
    </row>
    <row r="43" spans="1:70">
      <c r="B43" s="235"/>
      <c r="C43" s="235"/>
      <c r="D43" s="235"/>
      <c r="E43" s="235"/>
      <c r="F43" s="235"/>
      <c r="G43" s="235"/>
      <c r="H43" s="235"/>
      <c r="I43" s="235"/>
      <c r="K43" s="235"/>
      <c r="L43" s="235"/>
      <c r="M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c r="BQ43" s="235"/>
      <c r="BR43" s="235"/>
    </row>
    <row r="44" spans="1:70">
      <c r="B44" s="235"/>
      <c r="C44" s="235"/>
      <c r="D44" s="235"/>
      <c r="E44" s="235"/>
      <c r="F44" s="235"/>
      <c r="G44" s="235"/>
      <c r="H44" s="235"/>
      <c r="I44" s="235"/>
      <c r="K44" s="235"/>
      <c r="L44" s="235"/>
      <c r="M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235"/>
      <c r="BR44" s="235"/>
    </row>
    <row r="45" spans="1:70">
      <c r="B45" s="235"/>
      <c r="C45" s="235"/>
      <c r="D45" s="235"/>
      <c r="E45" s="235"/>
      <c r="F45" s="235"/>
      <c r="G45" s="235"/>
      <c r="H45" s="235"/>
      <c r="I45" s="235"/>
      <c r="K45" s="235"/>
      <c r="L45" s="235"/>
      <c r="M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5"/>
      <c r="BR45" s="235"/>
    </row>
    <row r="46" spans="1:70">
      <c r="B46" s="235"/>
      <c r="C46" s="235"/>
      <c r="D46" s="235"/>
      <c r="E46" s="235"/>
      <c r="F46" s="235"/>
      <c r="G46" s="235"/>
      <c r="H46" s="235"/>
      <c r="I46" s="235"/>
      <c r="K46" s="235"/>
      <c r="L46" s="235"/>
      <c r="M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5"/>
      <c r="BQ46" s="235"/>
      <c r="BR46" s="235"/>
    </row>
    <row r="47" spans="1:70">
      <c r="B47" s="235"/>
      <c r="C47" s="235"/>
      <c r="D47" s="235"/>
      <c r="E47" s="235"/>
      <c r="F47" s="235"/>
      <c r="G47" s="235"/>
      <c r="H47" s="235"/>
      <c r="I47" s="235"/>
      <c r="K47" s="235"/>
      <c r="L47" s="235"/>
      <c r="M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5"/>
      <c r="BO47" s="235"/>
      <c r="BP47" s="235"/>
      <c r="BQ47" s="235"/>
      <c r="BR47" s="235"/>
    </row>
    <row r="48" spans="1:70">
      <c r="B48" s="235"/>
      <c r="C48" s="235"/>
      <c r="D48" s="235"/>
      <c r="E48" s="235"/>
      <c r="F48" s="235"/>
      <c r="G48" s="235"/>
      <c r="H48" s="235"/>
      <c r="I48" s="235"/>
      <c r="K48" s="235"/>
      <c r="L48" s="235"/>
      <c r="M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G48" s="235"/>
      <c r="BH48" s="235"/>
      <c r="BI48" s="235"/>
      <c r="BJ48" s="235"/>
      <c r="BK48" s="235"/>
      <c r="BL48" s="235"/>
      <c r="BM48" s="235"/>
      <c r="BN48" s="235"/>
      <c r="BO48" s="235"/>
      <c r="BP48" s="235"/>
      <c r="BQ48" s="235"/>
      <c r="BR48" s="235"/>
    </row>
    <row r="49" spans="2:70">
      <c r="B49" s="235"/>
      <c r="C49" s="235"/>
      <c r="D49" s="235"/>
      <c r="E49" s="235"/>
      <c r="F49" s="235"/>
      <c r="G49" s="235"/>
      <c r="H49" s="235"/>
      <c r="I49" s="235"/>
      <c r="K49" s="235"/>
      <c r="L49" s="235"/>
      <c r="M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5"/>
      <c r="BR49" s="235"/>
    </row>
    <row r="50" spans="2:70">
      <c r="B50" s="235"/>
      <c r="C50" s="235"/>
      <c r="D50" s="235"/>
      <c r="E50" s="235"/>
      <c r="F50" s="235"/>
      <c r="G50" s="235"/>
      <c r="H50" s="235"/>
      <c r="I50" s="235"/>
      <c r="K50" s="235"/>
      <c r="L50" s="235"/>
      <c r="M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235"/>
      <c r="AY50" s="235"/>
      <c r="AZ50" s="235"/>
      <c r="BA50" s="235"/>
      <c r="BB50" s="235"/>
      <c r="BC50" s="235"/>
      <c r="BD50" s="235"/>
      <c r="BE50" s="235"/>
      <c r="BF50" s="235"/>
      <c r="BG50" s="235"/>
      <c r="BH50" s="235"/>
      <c r="BI50" s="235"/>
      <c r="BJ50" s="235"/>
      <c r="BK50" s="235"/>
      <c r="BL50" s="235"/>
      <c r="BM50" s="235"/>
      <c r="BN50" s="235"/>
      <c r="BO50" s="235"/>
      <c r="BP50" s="235"/>
      <c r="BQ50" s="235"/>
      <c r="BR50" s="235"/>
    </row>
    <row r="51" spans="2:70">
      <c r="B51" s="235"/>
      <c r="C51" s="235"/>
      <c r="D51" s="235"/>
      <c r="E51" s="235"/>
      <c r="F51" s="235"/>
      <c r="G51" s="235"/>
      <c r="H51" s="235"/>
      <c r="I51" s="235"/>
      <c r="K51" s="235"/>
      <c r="L51" s="235"/>
      <c r="M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5"/>
      <c r="BR51" s="235"/>
    </row>
    <row r="52" spans="2:70">
      <c r="B52" s="235"/>
      <c r="C52" s="235"/>
      <c r="D52" s="235"/>
      <c r="E52" s="235"/>
      <c r="F52" s="235"/>
      <c r="G52" s="235"/>
      <c r="H52" s="235"/>
      <c r="I52" s="235"/>
      <c r="K52" s="235"/>
      <c r="L52" s="235"/>
      <c r="M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5"/>
      <c r="BC52" s="235"/>
      <c r="BD52" s="235"/>
      <c r="BE52" s="235"/>
      <c r="BF52" s="235"/>
      <c r="BG52" s="235"/>
      <c r="BH52" s="235"/>
      <c r="BI52" s="235"/>
      <c r="BJ52" s="235"/>
      <c r="BK52" s="235"/>
      <c r="BL52" s="235"/>
      <c r="BM52" s="235"/>
      <c r="BN52" s="235"/>
      <c r="BO52" s="235"/>
      <c r="BP52" s="235"/>
      <c r="BQ52" s="235"/>
      <c r="BR52" s="235"/>
    </row>
    <row r="53" spans="2:70">
      <c r="B53" s="235"/>
      <c r="C53" s="235"/>
      <c r="D53" s="235"/>
      <c r="E53" s="235"/>
      <c r="F53" s="235"/>
      <c r="G53" s="235"/>
      <c r="H53" s="235"/>
      <c r="I53" s="235"/>
      <c r="K53" s="235"/>
      <c r="L53" s="235"/>
      <c r="M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5"/>
      <c r="BR53" s="235"/>
    </row>
    <row r="54" spans="2:70">
      <c r="B54" s="235"/>
      <c r="C54" s="235"/>
      <c r="D54" s="235"/>
      <c r="E54" s="235"/>
      <c r="F54" s="235"/>
      <c r="G54" s="235"/>
      <c r="H54" s="235"/>
      <c r="I54" s="235"/>
      <c r="K54" s="235"/>
      <c r="L54" s="235"/>
      <c r="M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5"/>
      <c r="BD54" s="235"/>
      <c r="BE54" s="235"/>
      <c r="BF54" s="235"/>
      <c r="BG54" s="235"/>
      <c r="BH54" s="235"/>
      <c r="BI54" s="235"/>
      <c r="BJ54" s="235"/>
      <c r="BK54" s="235"/>
      <c r="BL54" s="235"/>
      <c r="BM54" s="235"/>
      <c r="BN54" s="235"/>
      <c r="BO54" s="235"/>
      <c r="BP54" s="235"/>
      <c r="BQ54" s="235"/>
      <c r="BR54" s="235"/>
    </row>
    <row r="55" spans="2:70">
      <c r="B55" s="235"/>
      <c r="C55" s="235"/>
      <c r="D55" s="235"/>
      <c r="E55" s="235"/>
      <c r="F55" s="235"/>
      <c r="G55" s="235"/>
      <c r="H55" s="235"/>
      <c r="I55" s="235"/>
      <c r="K55" s="235"/>
      <c r="L55" s="235"/>
      <c r="M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5"/>
      <c r="AU55" s="235"/>
      <c r="AV55" s="235"/>
      <c r="AW55" s="235"/>
      <c r="AX55" s="235"/>
      <c r="AY55" s="235"/>
      <c r="AZ55" s="235"/>
      <c r="BA55" s="235"/>
      <c r="BB55" s="235"/>
      <c r="BC55" s="235"/>
      <c r="BD55" s="235"/>
      <c r="BE55" s="235"/>
      <c r="BF55" s="235"/>
      <c r="BG55" s="235"/>
      <c r="BH55" s="235"/>
      <c r="BI55" s="235"/>
      <c r="BJ55" s="235"/>
      <c r="BK55" s="235"/>
      <c r="BL55" s="235"/>
      <c r="BM55" s="235"/>
      <c r="BN55" s="235"/>
      <c r="BO55" s="235"/>
      <c r="BP55" s="235"/>
      <c r="BQ55" s="235"/>
      <c r="BR55" s="235"/>
    </row>
    <row r="56" spans="2:70">
      <c r="B56" s="235"/>
      <c r="C56" s="235"/>
      <c r="D56" s="235"/>
      <c r="E56" s="235"/>
      <c r="F56" s="235"/>
      <c r="G56" s="235"/>
      <c r="H56" s="235"/>
      <c r="I56" s="235"/>
      <c r="K56" s="235"/>
      <c r="L56" s="235"/>
      <c r="M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5"/>
      <c r="AT56" s="235"/>
      <c r="AU56" s="235"/>
      <c r="AV56" s="235"/>
      <c r="AW56" s="235"/>
      <c r="AX56" s="235"/>
      <c r="AY56" s="235"/>
      <c r="AZ56" s="235"/>
      <c r="BA56" s="235"/>
      <c r="BB56" s="235"/>
      <c r="BC56" s="235"/>
      <c r="BD56" s="235"/>
      <c r="BE56" s="235"/>
      <c r="BF56" s="235"/>
      <c r="BG56" s="235"/>
      <c r="BH56" s="235"/>
      <c r="BI56" s="235"/>
      <c r="BJ56" s="235"/>
      <c r="BK56" s="235"/>
      <c r="BL56" s="235"/>
      <c r="BM56" s="235"/>
      <c r="BN56" s="235"/>
      <c r="BO56" s="235"/>
      <c r="BP56" s="235"/>
      <c r="BQ56" s="235"/>
      <c r="BR56" s="235"/>
    </row>
    <row r="57" spans="2:70">
      <c r="B57" s="235"/>
      <c r="C57" s="235"/>
      <c r="D57" s="235"/>
      <c r="E57" s="235"/>
      <c r="F57" s="235"/>
      <c r="G57" s="235"/>
      <c r="H57" s="235"/>
      <c r="I57" s="235"/>
      <c r="K57" s="235"/>
      <c r="L57" s="235"/>
      <c r="M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c r="AQ57" s="235"/>
      <c r="AR57" s="235"/>
      <c r="AS57" s="235"/>
      <c r="AT57" s="235"/>
      <c r="AU57" s="235"/>
      <c r="AV57" s="235"/>
      <c r="AW57" s="235"/>
      <c r="AX57" s="235"/>
      <c r="AY57" s="235"/>
      <c r="AZ57" s="235"/>
      <c r="BA57" s="235"/>
      <c r="BB57" s="235"/>
      <c r="BC57" s="235"/>
      <c r="BD57" s="235"/>
      <c r="BE57" s="235"/>
      <c r="BF57" s="235"/>
      <c r="BG57" s="235"/>
      <c r="BH57" s="235"/>
      <c r="BI57" s="235"/>
      <c r="BJ57" s="235"/>
      <c r="BK57" s="235"/>
      <c r="BL57" s="235"/>
      <c r="BM57" s="235"/>
      <c r="BN57" s="235"/>
      <c r="BO57" s="235"/>
      <c r="BP57" s="235"/>
      <c r="BQ57" s="235"/>
      <c r="BR57" s="235"/>
    </row>
    <row r="58" spans="2:70">
      <c r="B58" s="235"/>
      <c r="C58" s="235"/>
      <c r="D58" s="235"/>
      <c r="E58" s="235"/>
      <c r="F58" s="235"/>
      <c r="G58" s="235"/>
      <c r="H58" s="235"/>
      <c r="I58" s="235"/>
      <c r="K58" s="235"/>
      <c r="L58" s="235"/>
      <c r="M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235"/>
      <c r="AO58" s="235"/>
      <c r="AP58" s="235"/>
      <c r="AQ58" s="235"/>
      <c r="AR58" s="235"/>
      <c r="AS58" s="235"/>
      <c r="AT58" s="235"/>
      <c r="AU58" s="235"/>
      <c r="AV58" s="235"/>
      <c r="AW58" s="235"/>
      <c r="AX58" s="235"/>
      <c r="AY58" s="235"/>
      <c r="AZ58" s="235"/>
      <c r="BA58" s="235"/>
      <c r="BB58" s="235"/>
      <c r="BC58" s="235"/>
      <c r="BD58" s="235"/>
      <c r="BE58" s="235"/>
      <c r="BF58" s="235"/>
      <c r="BG58" s="235"/>
      <c r="BH58" s="235"/>
      <c r="BI58" s="235"/>
      <c r="BJ58" s="235"/>
      <c r="BK58" s="235"/>
      <c r="BL58" s="235"/>
      <c r="BM58" s="235"/>
      <c r="BN58" s="235"/>
      <c r="BO58" s="235"/>
      <c r="BP58" s="235"/>
      <c r="BQ58" s="235"/>
      <c r="BR58" s="235"/>
    </row>
    <row r="59" spans="2:70">
      <c r="B59" s="235"/>
      <c r="C59" s="235"/>
      <c r="D59" s="235"/>
      <c r="E59" s="235"/>
      <c r="F59" s="235"/>
      <c r="G59" s="235"/>
      <c r="H59" s="235"/>
      <c r="I59" s="235"/>
      <c r="K59" s="235"/>
      <c r="L59" s="235"/>
      <c r="M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c r="AP59" s="235"/>
      <c r="AQ59" s="235"/>
      <c r="AR59" s="235"/>
      <c r="AS59" s="235"/>
      <c r="AT59" s="235"/>
      <c r="AU59" s="235"/>
      <c r="AV59" s="235"/>
      <c r="AW59" s="235"/>
      <c r="AX59" s="235"/>
      <c r="AY59" s="235"/>
      <c r="AZ59" s="235"/>
      <c r="BA59" s="235"/>
      <c r="BB59" s="235"/>
      <c r="BC59" s="235"/>
      <c r="BD59" s="235"/>
      <c r="BE59" s="235"/>
      <c r="BF59" s="235"/>
      <c r="BG59" s="235"/>
      <c r="BH59" s="235"/>
      <c r="BI59" s="235"/>
      <c r="BJ59" s="235"/>
      <c r="BK59" s="235"/>
      <c r="BL59" s="235"/>
      <c r="BM59" s="235"/>
      <c r="BN59" s="235"/>
      <c r="BO59" s="235"/>
      <c r="BP59" s="235"/>
      <c r="BQ59" s="235"/>
      <c r="BR59" s="235"/>
    </row>
    <row r="60" spans="2:70">
      <c r="B60" s="235"/>
      <c r="C60" s="235"/>
      <c r="D60" s="235"/>
      <c r="E60" s="235"/>
      <c r="F60" s="235"/>
      <c r="G60" s="235"/>
      <c r="H60" s="235"/>
      <c r="I60" s="235"/>
      <c r="K60" s="235"/>
      <c r="L60" s="235"/>
      <c r="M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5"/>
      <c r="AP60" s="235"/>
      <c r="AQ60" s="235"/>
      <c r="AR60" s="235"/>
      <c r="AS60" s="235"/>
      <c r="AT60" s="235"/>
      <c r="AU60" s="235"/>
      <c r="AV60" s="235"/>
      <c r="AW60" s="235"/>
      <c r="AX60" s="235"/>
      <c r="AY60" s="235"/>
      <c r="AZ60" s="235"/>
      <c r="BA60" s="235"/>
      <c r="BB60" s="235"/>
      <c r="BC60" s="235"/>
      <c r="BD60" s="235"/>
      <c r="BE60" s="235"/>
      <c r="BF60" s="235"/>
      <c r="BG60" s="235"/>
      <c r="BH60" s="235"/>
      <c r="BI60" s="235"/>
      <c r="BJ60" s="235"/>
      <c r="BK60" s="235"/>
      <c r="BL60" s="235"/>
      <c r="BM60" s="235"/>
      <c r="BN60" s="235"/>
      <c r="BO60" s="235"/>
      <c r="BP60" s="235"/>
      <c r="BQ60" s="235"/>
      <c r="BR60" s="235"/>
    </row>
    <row r="61" spans="2:70">
      <c r="B61" s="235"/>
      <c r="C61" s="235"/>
      <c r="D61" s="235"/>
      <c r="E61" s="235"/>
      <c r="F61" s="235"/>
      <c r="G61" s="235"/>
      <c r="H61" s="235"/>
      <c r="I61" s="235"/>
      <c r="K61" s="235"/>
      <c r="L61" s="235"/>
      <c r="M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5"/>
      <c r="AU61" s="235"/>
      <c r="AV61" s="235"/>
      <c r="AW61" s="235"/>
      <c r="AX61" s="235"/>
      <c r="AY61" s="235"/>
      <c r="AZ61" s="235"/>
      <c r="BA61" s="235"/>
      <c r="BB61" s="235"/>
      <c r="BC61" s="235"/>
      <c r="BD61" s="235"/>
      <c r="BE61" s="235"/>
      <c r="BF61" s="235"/>
      <c r="BG61" s="235"/>
      <c r="BH61" s="235"/>
      <c r="BI61" s="235"/>
      <c r="BJ61" s="235"/>
      <c r="BK61" s="235"/>
      <c r="BL61" s="235"/>
      <c r="BM61" s="235"/>
      <c r="BN61" s="235"/>
      <c r="BO61" s="235"/>
      <c r="BP61" s="235"/>
      <c r="BQ61" s="235"/>
      <c r="BR61" s="235"/>
    </row>
    <row r="62" spans="2:70">
      <c r="B62" s="235"/>
      <c r="C62" s="235"/>
      <c r="D62" s="235"/>
      <c r="E62" s="235"/>
      <c r="F62" s="235"/>
      <c r="G62" s="235"/>
      <c r="H62" s="235"/>
      <c r="I62" s="235"/>
      <c r="K62" s="235"/>
      <c r="L62" s="235"/>
      <c r="M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5"/>
      <c r="AS62" s="235"/>
      <c r="AT62" s="235"/>
      <c r="AU62" s="235"/>
      <c r="AV62" s="235"/>
      <c r="AW62" s="235"/>
      <c r="AX62" s="235"/>
      <c r="AY62" s="235"/>
      <c r="AZ62" s="235"/>
      <c r="BA62" s="235"/>
      <c r="BB62" s="235"/>
      <c r="BC62" s="235"/>
      <c r="BD62" s="235"/>
      <c r="BE62" s="235"/>
      <c r="BF62" s="235"/>
      <c r="BG62" s="235"/>
      <c r="BH62" s="235"/>
      <c r="BI62" s="235"/>
      <c r="BJ62" s="235"/>
      <c r="BK62" s="235"/>
      <c r="BL62" s="235"/>
      <c r="BM62" s="235"/>
      <c r="BN62" s="235"/>
      <c r="BO62" s="235"/>
      <c r="BP62" s="235"/>
      <c r="BQ62" s="235"/>
      <c r="BR62" s="235"/>
    </row>
    <row r="63" spans="2:70">
      <c r="B63" s="235"/>
      <c r="C63" s="235"/>
      <c r="D63" s="235"/>
      <c r="E63" s="235"/>
      <c r="F63" s="235"/>
      <c r="G63" s="235"/>
      <c r="H63" s="235"/>
      <c r="I63" s="235"/>
      <c r="K63" s="235"/>
      <c r="L63" s="235"/>
      <c r="M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c r="AP63" s="235"/>
      <c r="AQ63" s="235"/>
      <c r="AR63" s="235"/>
      <c r="AS63" s="235"/>
      <c r="AT63" s="235"/>
      <c r="AU63" s="235"/>
      <c r="AV63" s="235"/>
      <c r="AW63" s="235"/>
      <c r="AX63" s="235"/>
      <c r="AY63" s="235"/>
      <c r="AZ63" s="235"/>
      <c r="BA63" s="235"/>
      <c r="BB63" s="235"/>
      <c r="BC63" s="235"/>
      <c r="BD63" s="235"/>
      <c r="BE63" s="235"/>
      <c r="BF63" s="235"/>
      <c r="BG63" s="235"/>
      <c r="BH63" s="235"/>
      <c r="BI63" s="235"/>
      <c r="BJ63" s="235"/>
      <c r="BK63" s="235"/>
      <c r="BL63" s="235"/>
      <c r="BM63" s="235"/>
      <c r="BN63" s="235"/>
      <c r="BO63" s="235"/>
      <c r="BP63" s="235"/>
      <c r="BQ63" s="235"/>
      <c r="BR63" s="235"/>
    </row>
    <row r="64" spans="2:70">
      <c r="B64" s="235"/>
      <c r="C64" s="235"/>
      <c r="D64" s="235"/>
      <c r="E64" s="235"/>
      <c r="F64" s="235"/>
      <c r="G64" s="235"/>
      <c r="H64" s="235"/>
      <c r="I64" s="235"/>
      <c r="K64" s="235"/>
      <c r="L64" s="235"/>
      <c r="M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35"/>
      <c r="AR64" s="235"/>
      <c r="AS64" s="235"/>
      <c r="AT64" s="235"/>
      <c r="AU64" s="235"/>
      <c r="AV64" s="235"/>
      <c r="AW64" s="235"/>
      <c r="AX64" s="235"/>
      <c r="AY64" s="235"/>
      <c r="AZ64" s="235"/>
      <c r="BA64" s="235"/>
      <c r="BB64" s="235"/>
      <c r="BC64" s="235"/>
      <c r="BD64" s="235"/>
      <c r="BE64" s="235"/>
      <c r="BF64" s="235"/>
      <c r="BG64" s="235"/>
      <c r="BH64" s="235"/>
      <c r="BI64" s="235"/>
      <c r="BJ64" s="235"/>
      <c r="BK64" s="235"/>
      <c r="BL64" s="235"/>
      <c r="BM64" s="235"/>
      <c r="BN64" s="235"/>
      <c r="BO64" s="235"/>
      <c r="BP64" s="235"/>
      <c r="BQ64" s="235"/>
      <c r="BR64" s="235"/>
    </row>
    <row r="65" spans="2:70">
      <c r="B65" s="235"/>
      <c r="C65" s="235"/>
      <c r="D65" s="235"/>
      <c r="E65" s="235"/>
      <c r="F65" s="235"/>
      <c r="G65" s="235"/>
      <c r="H65" s="235"/>
      <c r="I65" s="235"/>
      <c r="K65" s="235"/>
      <c r="L65" s="235"/>
      <c r="M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5"/>
      <c r="AZ65" s="235"/>
      <c r="BA65" s="235"/>
      <c r="BB65" s="235"/>
      <c r="BC65" s="235"/>
      <c r="BD65" s="235"/>
      <c r="BE65" s="235"/>
      <c r="BF65" s="235"/>
      <c r="BG65" s="235"/>
      <c r="BH65" s="235"/>
      <c r="BI65" s="235"/>
      <c r="BJ65" s="235"/>
      <c r="BK65" s="235"/>
      <c r="BL65" s="235"/>
      <c r="BM65" s="235"/>
      <c r="BN65" s="235"/>
      <c r="BO65" s="235"/>
      <c r="BP65" s="235"/>
      <c r="BQ65" s="235"/>
      <c r="BR65" s="235"/>
    </row>
    <row r="66" spans="2:70">
      <c r="B66" s="235"/>
      <c r="C66" s="235"/>
      <c r="D66" s="235"/>
      <c r="E66" s="235"/>
      <c r="F66" s="235"/>
      <c r="G66" s="235"/>
      <c r="H66" s="235"/>
      <c r="I66" s="235"/>
      <c r="K66" s="235"/>
      <c r="L66" s="235"/>
      <c r="M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235"/>
      <c r="AT66" s="235"/>
      <c r="AU66" s="235"/>
      <c r="AV66" s="235"/>
      <c r="AW66" s="235"/>
      <c r="AX66" s="235"/>
      <c r="AY66" s="235"/>
      <c r="AZ66" s="235"/>
      <c r="BA66" s="235"/>
      <c r="BB66" s="235"/>
      <c r="BC66" s="235"/>
      <c r="BD66" s="235"/>
      <c r="BE66" s="235"/>
      <c r="BF66" s="235"/>
      <c r="BG66" s="235"/>
      <c r="BH66" s="235"/>
      <c r="BI66" s="235"/>
      <c r="BJ66" s="235"/>
      <c r="BK66" s="235"/>
      <c r="BL66" s="235"/>
      <c r="BM66" s="235"/>
      <c r="BN66" s="235"/>
      <c r="BO66" s="235"/>
      <c r="BP66" s="235"/>
      <c r="BQ66" s="235"/>
      <c r="BR66" s="235"/>
    </row>
    <row r="67" spans="2:70">
      <c r="B67" s="235"/>
      <c r="C67" s="235"/>
      <c r="D67" s="235"/>
      <c r="E67" s="235"/>
      <c r="F67" s="235"/>
      <c r="G67" s="235"/>
      <c r="H67" s="235"/>
      <c r="I67" s="235"/>
      <c r="K67" s="235"/>
      <c r="L67" s="235"/>
      <c r="M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235"/>
      <c r="AR67" s="235"/>
      <c r="AS67" s="235"/>
      <c r="AT67" s="235"/>
      <c r="AU67" s="235"/>
      <c r="AV67" s="235"/>
      <c r="AW67" s="235"/>
      <c r="AX67" s="235"/>
      <c r="AY67" s="235"/>
      <c r="AZ67" s="235"/>
      <c r="BA67" s="235"/>
      <c r="BB67" s="235"/>
      <c r="BC67" s="235"/>
      <c r="BD67" s="235"/>
      <c r="BE67" s="235"/>
      <c r="BF67" s="235"/>
      <c r="BG67" s="235"/>
      <c r="BH67" s="235"/>
      <c r="BI67" s="235"/>
      <c r="BJ67" s="235"/>
      <c r="BK67" s="235"/>
      <c r="BL67" s="235"/>
      <c r="BM67" s="235"/>
      <c r="BN67" s="235"/>
      <c r="BO67" s="235"/>
      <c r="BP67" s="235"/>
      <c r="BQ67" s="235"/>
      <c r="BR67" s="235"/>
    </row>
    <row r="68" spans="2:70">
      <c r="B68" s="235"/>
      <c r="C68" s="235"/>
      <c r="D68" s="235"/>
      <c r="E68" s="235"/>
      <c r="F68" s="235"/>
      <c r="G68" s="235"/>
      <c r="H68" s="235"/>
      <c r="I68" s="235"/>
      <c r="K68" s="235"/>
      <c r="L68" s="235"/>
      <c r="M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235"/>
      <c r="AV68" s="235"/>
      <c r="AW68" s="235"/>
      <c r="AX68" s="235"/>
      <c r="AY68" s="235"/>
      <c r="AZ68" s="235"/>
      <c r="BA68" s="235"/>
      <c r="BB68" s="235"/>
      <c r="BC68" s="235"/>
      <c r="BD68" s="235"/>
      <c r="BE68" s="235"/>
      <c r="BF68" s="235"/>
      <c r="BG68" s="235"/>
      <c r="BH68" s="235"/>
      <c r="BI68" s="235"/>
      <c r="BJ68" s="235"/>
      <c r="BK68" s="235"/>
      <c r="BL68" s="235"/>
      <c r="BM68" s="235"/>
      <c r="BN68" s="235"/>
      <c r="BO68" s="235"/>
      <c r="BP68" s="235"/>
      <c r="BQ68" s="235"/>
      <c r="BR68" s="235"/>
    </row>
    <row r="69" spans="2:70">
      <c r="B69" s="235"/>
      <c r="C69" s="235"/>
      <c r="D69" s="235"/>
      <c r="E69" s="235"/>
      <c r="F69" s="235"/>
      <c r="G69" s="235"/>
      <c r="H69" s="235"/>
      <c r="I69" s="235"/>
      <c r="K69" s="235"/>
      <c r="L69" s="235"/>
      <c r="M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5"/>
      <c r="AN69" s="235"/>
      <c r="AO69" s="235"/>
      <c r="AP69" s="235"/>
      <c r="AQ69" s="235"/>
      <c r="AR69" s="235"/>
      <c r="AS69" s="235"/>
      <c r="AT69" s="235"/>
      <c r="AU69" s="235"/>
      <c r="AV69" s="235"/>
      <c r="AW69" s="235"/>
      <c r="AX69" s="235"/>
      <c r="AY69" s="235"/>
      <c r="AZ69" s="235"/>
      <c r="BA69" s="235"/>
      <c r="BB69" s="235"/>
      <c r="BC69" s="235"/>
      <c r="BD69" s="235"/>
      <c r="BE69" s="235"/>
      <c r="BF69" s="235"/>
      <c r="BG69" s="235"/>
      <c r="BH69" s="235"/>
      <c r="BI69" s="235"/>
      <c r="BJ69" s="235"/>
      <c r="BK69" s="235"/>
      <c r="BL69" s="235"/>
      <c r="BM69" s="235"/>
      <c r="BN69" s="235"/>
      <c r="BO69" s="235"/>
      <c r="BP69" s="235"/>
      <c r="BQ69" s="235"/>
      <c r="BR69" s="235"/>
    </row>
    <row r="70" spans="2:70">
      <c r="B70" s="235"/>
      <c r="C70" s="235"/>
      <c r="D70" s="235"/>
      <c r="E70" s="235"/>
      <c r="F70" s="235"/>
      <c r="G70" s="235"/>
      <c r="H70" s="235"/>
      <c r="I70" s="235"/>
      <c r="K70" s="235"/>
      <c r="L70" s="235"/>
      <c r="M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5"/>
      <c r="BA70" s="235"/>
      <c r="BB70" s="235"/>
      <c r="BC70" s="235"/>
      <c r="BD70" s="235"/>
      <c r="BE70" s="235"/>
      <c r="BF70" s="235"/>
      <c r="BG70" s="235"/>
      <c r="BH70" s="235"/>
      <c r="BI70" s="235"/>
      <c r="BJ70" s="235"/>
      <c r="BK70" s="235"/>
      <c r="BL70" s="235"/>
      <c r="BM70" s="235"/>
      <c r="BN70" s="235"/>
      <c r="BO70" s="235"/>
      <c r="BP70" s="235"/>
      <c r="BQ70" s="235"/>
      <c r="BR70" s="235"/>
    </row>
    <row r="71" spans="2:70">
      <c r="B71" s="235"/>
      <c r="C71" s="235"/>
      <c r="D71" s="235"/>
      <c r="E71" s="235"/>
      <c r="F71" s="235"/>
      <c r="G71" s="235"/>
      <c r="H71" s="235"/>
      <c r="I71" s="235"/>
      <c r="K71" s="235"/>
      <c r="L71" s="235"/>
      <c r="M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235"/>
      <c r="AP71" s="235"/>
      <c r="AQ71" s="235"/>
      <c r="AR71" s="235"/>
      <c r="AS71" s="235"/>
      <c r="AT71" s="235"/>
      <c r="AU71" s="235"/>
      <c r="AV71" s="235"/>
      <c r="AW71" s="235"/>
      <c r="AX71" s="235"/>
      <c r="AY71" s="235"/>
      <c r="AZ71" s="235"/>
      <c r="BA71" s="235"/>
      <c r="BB71" s="235"/>
      <c r="BC71" s="235"/>
      <c r="BD71" s="235"/>
      <c r="BE71" s="235"/>
      <c r="BF71" s="235"/>
      <c r="BG71" s="235"/>
      <c r="BH71" s="235"/>
      <c r="BI71" s="235"/>
      <c r="BJ71" s="235"/>
      <c r="BK71" s="235"/>
      <c r="BL71" s="235"/>
      <c r="BM71" s="235"/>
      <c r="BN71" s="235"/>
      <c r="BO71" s="235"/>
      <c r="BP71" s="235"/>
      <c r="BQ71" s="235"/>
      <c r="BR71" s="235"/>
    </row>
    <row r="72" spans="2:70">
      <c r="B72" s="235"/>
      <c r="C72" s="235"/>
      <c r="D72" s="235"/>
      <c r="E72" s="235"/>
      <c r="F72" s="235"/>
      <c r="G72" s="235"/>
      <c r="H72" s="235"/>
      <c r="I72" s="235"/>
      <c r="K72" s="235"/>
      <c r="L72" s="235"/>
      <c r="M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c r="AP72" s="235"/>
      <c r="AQ72" s="235"/>
      <c r="AR72" s="235"/>
      <c r="AS72" s="235"/>
      <c r="AT72" s="235"/>
      <c r="AU72" s="235"/>
      <c r="AV72" s="235"/>
      <c r="AW72" s="235"/>
      <c r="AX72" s="235"/>
      <c r="AY72" s="235"/>
      <c r="AZ72" s="235"/>
      <c r="BA72" s="235"/>
      <c r="BB72" s="235"/>
      <c r="BC72" s="235"/>
      <c r="BD72" s="235"/>
      <c r="BE72" s="235"/>
      <c r="BF72" s="235"/>
      <c r="BG72" s="235"/>
      <c r="BH72" s="235"/>
      <c r="BI72" s="235"/>
      <c r="BJ72" s="235"/>
      <c r="BK72" s="235"/>
      <c r="BL72" s="235"/>
      <c r="BM72" s="235"/>
      <c r="BN72" s="235"/>
      <c r="BO72" s="235"/>
      <c r="BP72" s="235"/>
      <c r="BQ72" s="235"/>
      <c r="BR72" s="235"/>
    </row>
    <row r="73" spans="2:70">
      <c r="B73" s="235"/>
      <c r="C73" s="235"/>
      <c r="D73" s="235"/>
      <c r="E73" s="235"/>
      <c r="F73" s="235"/>
      <c r="G73" s="235"/>
      <c r="H73" s="235"/>
      <c r="I73" s="235"/>
      <c r="K73" s="235"/>
      <c r="L73" s="235"/>
      <c r="M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235"/>
      <c r="AP73" s="235"/>
      <c r="AQ73" s="235"/>
      <c r="AR73" s="235"/>
      <c r="AS73" s="235"/>
      <c r="AT73" s="235"/>
      <c r="AU73" s="235"/>
      <c r="AV73" s="235"/>
      <c r="AW73" s="235"/>
      <c r="AX73" s="235"/>
      <c r="AY73" s="235"/>
      <c r="AZ73" s="235"/>
      <c r="BA73" s="235"/>
      <c r="BB73" s="235"/>
      <c r="BC73" s="235"/>
      <c r="BD73" s="235"/>
      <c r="BE73" s="235"/>
      <c r="BF73" s="235"/>
      <c r="BG73" s="235"/>
      <c r="BH73" s="235"/>
      <c r="BI73" s="235"/>
      <c r="BJ73" s="235"/>
      <c r="BK73" s="235"/>
      <c r="BL73" s="235"/>
      <c r="BM73" s="235"/>
      <c r="BN73" s="235"/>
      <c r="BO73" s="235"/>
      <c r="BP73" s="235"/>
      <c r="BQ73" s="235"/>
      <c r="BR73" s="235"/>
    </row>
    <row r="74" spans="2:70">
      <c r="B74" s="235"/>
      <c r="C74" s="235"/>
      <c r="D74" s="235"/>
      <c r="E74" s="235"/>
      <c r="F74" s="235"/>
      <c r="G74" s="235"/>
      <c r="H74" s="235"/>
      <c r="I74" s="235"/>
      <c r="K74" s="235"/>
      <c r="L74" s="235"/>
      <c r="M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35"/>
      <c r="AP74" s="235"/>
      <c r="AQ74" s="235"/>
      <c r="AR74" s="235"/>
      <c r="AS74" s="235"/>
      <c r="AT74" s="235"/>
      <c r="AU74" s="235"/>
      <c r="AV74" s="235"/>
      <c r="AW74" s="235"/>
      <c r="AX74" s="235"/>
      <c r="AY74" s="235"/>
      <c r="AZ74" s="235"/>
      <c r="BA74" s="235"/>
      <c r="BB74" s="235"/>
      <c r="BC74" s="235"/>
      <c r="BD74" s="235"/>
      <c r="BE74" s="235"/>
      <c r="BF74" s="235"/>
      <c r="BG74" s="235"/>
      <c r="BH74" s="235"/>
      <c r="BI74" s="235"/>
      <c r="BJ74" s="235"/>
      <c r="BK74" s="235"/>
      <c r="BL74" s="235"/>
      <c r="BM74" s="235"/>
      <c r="BN74" s="235"/>
      <c r="BO74" s="235"/>
      <c r="BP74" s="235"/>
      <c r="BQ74" s="235"/>
      <c r="BR74" s="235"/>
    </row>
    <row r="75" spans="2:70">
      <c r="B75" s="235"/>
      <c r="C75" s="235"/>
      <c r="D75" s="235"/>
      <c r="E75" s="235"/>
      <c r="F75" s="235"/>
      <c r="G75" s="235"/>
      <c r="H75" s="235"/>
      <c r="I75" s="235"/>
      <c r="K75" s="235"/>
      <c r="L75" s="235"/>
      <c r="M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235"/>
      <c r="AX75" s="235"/>
      <c r="AY75" s="235"/>
      <c r="AZ75" s="235"/>
      <c r="BA75" s="235"/>
      <c r="BB75" s="235"/>
      <c r="BC75" s="235"/>
      <c r="BD75" s="235"/>
      <c r="BE75" s="235"/>
      <c r="BF75" s="235"/>
      <c r="BG75" s="235"/>
      <c r="BH75" s="235"/>
      <c r="BI75" s="235"/>
      <c r="BJ75" s="235"/>
      <c r="BK75" s="235"/>
      <c r="BL75" s="235"/>
      <c r="BM75" s="235"/>
      <c r="BN75" s="235"/>
      <c r="BO75" s="235"/>
      <c r="BP75" s="235"/>
      <c r="BQ75" s="235"/>
      <c r="BR75" s="235"/>
    </row>
    <row r="76" spans="2:70">
      <c r="B76" s="235"/>
      <c r="C76" s="235"/>
      <c r="D76" s="235"/>
      <c r="E76" s="235"/>
      <c r="F76" s="235"/>
      <c r="G76" s="235"/>
      <c r="H76" s="235"/>
      <c r="I76" s="235"/>
      <c r="K76" s="235"/>
      <c r="L76" s="235"/>
      <c r="M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235"/>
      <c r="AX76" s="235"/>
      <c r="AY76" s="235"/>
      <c r="AZ76" s="235"/>
      <c r="BA76" s="235"/>
      <c r="BB76" s="235"/>
      <c r="BC76" s="235"/>
      <c r="BD76" s="235"/>
      <c r="BE76" s="235"/>
      <c r="BF76" s="235"/>
      <c r="BG76" s="235"/>
      <c r="BH76" s="235"/>
      <c r="BI76" s="235"/>
      <c r="BJ76" s="235"/>
      <c r="BK76" s="235"/>
      <c r="BL76" s="235"/>
      <c r="BM76" s="235"/>
      <c r="BN76" s="235"/>
      <c r="BO76" s="235"/>
      <c r="BP76" s="235"/>
      <c r="BQ76" s="235"/>
      <c r="BR76" s="235"/>
    </row>
    <row r="77" spans="2:70">
      <c r="B77" s="235"/>
      <c r="C77" s="235"/>
      <c r="D77" s="235"/>
      <c r="E77" s="235"/>
      <c r="F77" s="235"/>
      <c r="G77" s="235"/>
      <c r="H77" s="235"/>
      <c r="I77" s="235"/>
      <c r="K77" s="235"/>
      <c r="L77" s="235"/>
      <c r="M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235"/>
      <c r="AS77" s="235"/>
      <c r="AT77" s="235"/>
      <c r="AU77" s="235"/>
      <c r="AV77" s="235"/>
      <c r="AW77" s="235"/>
      <c r="AX77" s="235"/>
      <c r="AY77" s="235"/>
      <c r="AZ77" s="235"/>
      <c r="BA77" s="235"/>
      <c r="BB77" s="235"/>
      <c r="BC77" s="235"/>
      <c r="BD77" s="235"/>
      <c r="BE77" s="235"/>
      <c r="BF77" s="235"/>
      <c r="BG77" s="235"/>
      <c r="BH77" s="235"/>
      <c r="BI77" s="235"/>
      <c r="BJ77" s="235"/>
      <c r="BK77" s="235"/>
      <c r="BL77" s="235"/>
      <c r="BM77" s="235"/>
      <c r="BN77" s="235"/>
      <c r="BO77" s="235"/>
      <c r="BP77" s="235"/>
      <c r="BQ77" s="235"/>
      <c r="BR77" s="235"/>
    </row>
    <row r="78" spans="2:70">
      <c r="B78" s="235"/>
      <c r="C78" s="235"/>
      <c r="D78" s="235"/>
      <c r="E78" s="235"/>
      <c r="F78" s="235"/>
      <c r="G78" s="235"/>
      <c r="H78" s="235"/>
      <c r="I78" s="235"/>
      <c r="K78" s="235"/>
      <c r="L78" s="235"/>
      <c r="M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row>
    <row r="79" spans="2:70">
      <c r="B79" s="235"/>
      <c r="C79" s="235"/>
      <c r="D79" s="235"/>
      <c r="E79" s="235"/>
      <c r="F79" s="235"/>
      <c r="G79" s="235"/>
      <c r="H79" s="235"/>
      <c r="I79" s="235"/>
      <c r="K79" s="235"/>
      <c r="L79" s="235"/>
      <c r="M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5"/>
      <c r="AP79" s="235"/>
      <c r="AQ79" s="235"/>
      <c r="AR79" s="235"/>
      <c r="AS79" s="235"/>
      <c r="AT79" s="235"/>
      <c r="AU79" s="235"/>
      <c r="AV79" s="235"/>
      <c r="AW79" s="235"/>
      <c r="AX79" s="235"/>
      <c r="AY79" s="235"/>
      <c r="AZ79" s="235"/>
      <c r="BA79" s="235"/>
      <c r="BB79" s="235"/>
      <c r="BC79" s="235"/>
      <c r="BD79" s="235"/>
      <c r="BE79" s="235"/>
      <c r="BF79" s="235"/>
      <c r="BG79" s="235"/>
      <c r="BH79" s="235"/>
      <c r="BI79" s="235"/>
      <c r="BJ79" s="235"/>
      <c r="BK79" s="235"/>
      <c r="BL79" s="235"/>
      <c r="BM79" s="235"/>
      <c r="BN79" s="235"/>
      <c r="BO79" s="235"/>
      <c r="BP79" s="235"/>
      <c r="BQ79" s="235"/>
      <c r="BR79" s="235"/>
    </row>
    <row r="80" spans="2:70">
      <c r="B80" s="235"/>
      <c r="C80" s="235"/>
      <c r="D80" s="235"/>
      <c r="E80" s="235"/>
      <c r="F80" s="235"/>
      <c r="G80" s="235"/>
      <c r="H80" s="235"/>
      <c r="I80" s="235"/>
      <c r="K80" s="235"/>
      <c r="L80" s="235"/>
      <c r="M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235"/>
      <c r="AP80" s="235"/>
      <c r="AQ80" s="235"/>
      <c r="AR80" s="235"/>
      <c r="AS80" s="235"/>
      <c r="AT80" s="235"/>
      <c r="AU80" s="235"/>
      <c r="AV80" s="235"/>
      <c r="AW80" s="235"/>
      <c r="AX80" s="235"/>
      <c r="AY80" s="235"/>
      <c r="AZ80" s="235"/>
      <c r="BA80" s="235"/>
      <c r="BB80" s="235"/>
      <c r="BC80" s="235"/>
      <c r="BD80" s="235"/>
      <c r="BE80" s="235"/>
      <c r="BF80" s="235"/>
      <c r="BG80" s="235"/>
      <c r="BH80" s="235"/>
      <c r="BI80" s="235"/>
      <c r="BJ80" s="235"/>
      <c r="BK80" s="235"/>
      <c r="BL80" s="235"/>
      <c r="BM80" s="235"/>
      <c r="BN80" s="235"/>
      <c r="BO80" s="235"/>
      <c r="BP80" s="235"/>
      <c r="BQ80" s="235"/>
      <c r="BR80" s="235"/>
    </row>
    <row r="81" spans="2:70">
      <c r="B81" s="235"/>
      <c r="C81" s="235"/>
      <c r="D81" s="235"/>
      <c r="E81" s="235"/>
      <c r="F81" s="235"/>
      <c r="G81" s="235"/>
      <c r="H81" s="235"/>
      <c r="I81" s="235"/>
      <c r="K81" s="235"/>
      <c r="L81" s="235"/>
      <c r="M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235"/>
      <c r="AP81" s="235"/>
      <c r="AQ81" s="235"/>
      <c r="AR81" s="235"/>
      <c r="AS81" s="235"/>
      <c r="AT81" s="235"/>
      <c r="AU81" s="235"/>
      <c r="AV81" s="235"/>
      <c r="AW81" s="235"/>
      <c r="AX81" s="235"/>
      <c r="AY81" s="235"/>
      <c r="AZ81" s="235"/>
      <c r="BA81" s="235"/>
      <c r="BB81" s="235"/>
      <c r="BC81" s="235"/>
      <c r="BD81" s="235"/>
      <c r="BE81" s="235"/>
      <c r="BF81" s="235"/>
      <c r="BG81" s="235"/>
      <c r="BH81" s="235"/>
      <c r="BI81" s="235"/>
      <c r="BJ81" s="235"/>
      <c r="BK81" s="235"/>
      <c r="BL81" s="235"/>
      <c r="BM81" s="235"/>
      <c r="BN81" s="235"/>
      <c r="BO81" s="235"/>
      <c r="BP81" s="235"/>
      <c r="BQ81" s="235"/>
      <c r="BR81" s="235"/>
    </row>
    <row r="82" spans="2:70">
      <c r="B82" s="235"/>
      <c r="C82" s="235"/>
      <c r="D82" s="235"/>
      <c r="E82" s="235"/>
      <c r="F82" s="235"/>
      <c r="G82" s="235"/>
      <c r="H82" s="235"/>
      <c r="I82" s="235"/>
      <c r="K82" s="235"/>
      <c r="L82" s="235"/>
      <c r="M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235"/>
      <c r="AP82" s="235"/>
      <c r="AQ82" s="235"/>
      <c r="AR82" s="235"/>
      <c r="AS82" s="235"/>
      <c r="AT82" s="235"/>
      <c r="AU82" s="235"/>
      <c r="AV82" s="235"/>
      <c r="AW82" s="235"/>
      <c r="AX82" s="235"/>
      <c r="AY82" s="235"/>
      <c r="AZ82" s="235"/>
      <c r="BA82" s="235"/>
      <c r="BB82" s="235"/>
      <c r="BC82" s="235"/>
      <c r="BD82" s="235"/>
      <c r="BE82" s="235"/>
      <c r="BF82" s="235"/>
      <c r="BG82" s="235"/>
      <c r="BH82" s="235"/>
      <c r="BI82" s="235"/>
      <c r="BJ82" s="235"/>
      <c r="BK82" s="235"/>
      <c r="BL82" s="235"/>
      <c r="BM82" s="235"/>
      <c r="BN82" s="235"/>
      <c r="BO82" s="235"/>
      <c r="BP82" s="235"/>
      <c r="BQ82" s="235"/>
      <c r="BR82" s="235"/>
    </row>
    <row r="83" spans="2:70">
      <c r="B83" s="235"/>
      <c r="C83" s="235"/>
      <c r="D83" s="235"/>
      <c r="E83" s="235"/>
      <c r="F83" s="235"/>
      <c r="G83" s="235"/>
      <c r="H83" s="235"/>
      <c r="I83" s="235"/>
      <c r="K83" s="235"/>
      <c r="L83" s="235"/>
      <c r="M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235"/>
      <c r="AP83" s="235"/>
      <c r="AQ83" s="235"/>
      <c r="AR83" s="235"/>
      <c r="AS83" s="235"/>
      <c r="AT83" s="235"/>
      <c r="AU83" s="235"/>
      <c r="AV83" s="235"/>
      <c r="AW83" s="235"/>
      <c r="AX83" s="235"/>
      <c r="AY83" s="235"/>
      <c r="AZ83" s="235"/>
      <c r="BA83" s="235"/>
      <c r="BB83" s="235"/>
      <c r="BC83" s="235"/>
      <c r="BD83" s="235"/>
      <c r="BE83" s="235"/>
      <c r="BF83" s="235"/>
      <c r="BG83" s="235"/>
      <c r="BH83" s="235"/>
      <c r="BI83" s="235"/>
      <c r="BJ83" s="235"/>
      <c r="BK83" s="235"/>
      <c r="BL83" s="235"/>
      <c r="BM83" s="235"/>
      <c r="BN83" s="235"/>
      <c r="BO83" s="235"/>
      <c r="BP83" s="235"/>
      <c r="BQ83" s="235"/>
      <c r="BR83" s="235"/>
    </row>
    <row r="84" spans="2:70">
      <c r="B84" s="235"/>
      <c r="C84" s="235"/>
      <c r="D84" s="235"/>
      <c r="E84" s="235"/>
      <c r="F84" s="235"/>
      <c r="G84" s="235"/>
      <c r="H84" s="235"/>
      <c r="I84" s="235"/>
      <c r="K84" s="235"/>
      <c r="L84" s="235"/>
      <c r="M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235"/>
      <c r="AP84" s="235"/>
      <c r="AQ84" s="235"/>
      <c r="AR84" s="235"/>
      <c r="AS84" s="235"/>
      <c r="AT84" s="235"/>
      <c r="AU84" s="235"/>
      <c r="AV84" s="235"/>
      <c r="AW84" s="235"/>
      <c r="AX84" s="235"/>
      <c r="AY84" s="235"/>
      <c r="AZ84" s="235"/>
      <c r="BA84" s="235"/>
      <c r="BB84" s="235"/>
      <c r="BC84" s="235"/>
      <c r="BD84" s="235"/>
      <c r="BE84" s="235"/>
      <c r="BF84" s="235"/>
      <c r="BG84" s="235"/>
      <c r="BH84" s="235"/>
      <c r="BI84" s="235"/>
      <c r="BJ84" s="235"/>
      <c r="BK84" s="235"/>
      <c r="BL84" s="235"/>
      <c r="BM84" s="235"/>
      <c r="BN84" s="235"/>
      <c r="BO84" s="235"/>
      <c r="BP84" s="235"/>
      <c r="BQ84" s="235"/>
      <c r="BR84" s="235"/>
    </row>
    <row r="85" spans="2:70">
      <c r="B85" s="235"/>
      <c r="C85" s="235"/>
      <c r="D85" s="235"/>
      <c r="E85" s="235"/>
      <c r="F85" s="235"/>
      <c r="G85" s="235"/>
      <c r="H85" s="235"/>
      <c r="I85" s="235"/>
      <c r="K85" s="235"/>
      <c r="L85" s="235"/>
      <c r="M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235"/>
      <c r="AQ85" s="235"/>
      <c r="AR85" s="235"/>
      <c r="AS85" s="235"/>
      <c r="AT85" s="235"/>
      <c r="AU85" s="235"/>
      <c r="AV85" s="235"/>
      <c r="AW85" s="235"/>
      <c r="AX85" s="235"/>
      <c r="AY85" s="235"/>
      <c r="AZ85" s="235"/>
      <c r="BA85" s="235"/>
      <c r="BB85" s="235"/>
      <c r="BC85" s="235"/>
      <c r="BD85" s="235"/>
      <c r="BE85" s="235"/>
      <c r="BF85" s="235"/>
      <c r="BG85" s="235"/>
      <c r="BH85" s="235"/>
      <c r="BI85" s="235"/>
      <c r="BJ85" s="235"/>
      <c r="BK85" s="235"/>
      <c r="BL85" s="235"/>
      <c r="BM85" s="235"/>
      <c r="BN85" s="235"/>
      <c r="BO85" s="235"/>
      <c r="BP85" s="235"/>
      <c r="BQ85" s="235"/>
      <c r="BR85" s="235"/>
    </row>
    <row r="86" spans="2:70">
      <c r="B86" s="235"/>
      <c r="C86" s="235"/>
      <c r="D86" s="235"/>
      <c r="E86" s="235"/>
      <c r="F86" s="235"/>
      <c r="G86" s="235"/>
      <c r="H86" s="235"/>
      <c r="I86" s="235"/>
      <c r="K86" s="235"/>
      <c r="L86" s="235"/>
      <c r="M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235"/>
      <c r="AP86" s="235"/>
      <c r="AQ86" s="235"/>
      <c r="AR86" s="235"/>
      <c r="AS86" s="235"/>
      <c r="AT86" s="235"/>
      <c r="AU86" s="235"/>
      <c r="AV86" s="235"/>
      <c r="AW86" s="235"/>
      <c r="AX86" s="235"/>
      <c r="AY86" s="235"/>
      <c r="AZ86" s="235"/>
      <c r="BA86" s="235"/>
      <c r="BB86" s="235"/>
      <c r="BC86" s="235"/>
      <c r="BD86" s="235"/>
      <c r="BE86" s="235"/>
      <c r="BF86" s="235"/>
      <c r="BG86" s="235"/>
      <c r="BH86" s="235"/>
      <c r="BI86" s="235"/>
      <c r="BJ86" s="235"/>
      <c r="BK86" s="235"/>
      <c r="BL86" s="235"/>
      <c r="BM86" s="235"/>
      <c r="BN86" s="235"/>
      <c r="BO86" s="235"/>
      <c r="BP86" s="235"/>
      <c r="BQ86" s="235"/>
      <c r="BR86" s="235"/>
    </row>
    <row r="87" spans="2:70">
      <c r="B87" s="235"/>
      <c r="C87" s="235"/>
      <c r="D87" s="235"/>
      <c r="E87" s="235"/>
      <c r="F87" s="235"/>
      <c r="G87" s="235"/>
      <c r="H87" s="235"/>
      <c r="I87" s="235"/>
      <c r="K87" s="235"/>
      <c r="L87" s="235"/>
      <c r="M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235"/>
      <c r="AP87" s="235"/>
      <c r="AQ87" s="235"/>
      <c r="AR87" s="235"/>
      <c r="AS87" s="235"/>
      <c r="AT87" s="235"/>
      <c r="AU87" s="235"/>
      <c r="AV87" s="235"/>
      <c r="AW87" s="235"/>
      <c r="AX87" s="235"/>
      <c r="AY87" s="235"/>
      <c r="AZ87" s="235"/>
      <c r="BA87" s="235"/>
      <c r="BB87" s="235"/>
      <c r="BC87" s="235"/>
      <c r="BD87" s="235"/>
      <c r="BE87" s="235"/>
      <c r="BF87" s="235"/>
      <c r="BG87" s="235"/>
      <c r="BH87" s="235"/>
      <c r="BI87" s="235"/>
      <c r="BJ87" s="235"/>
      <c r="BK87" s="235"/>
      <c r="BL87" s="235"/>
      <c r="BM87" s="235"/>
      <c r="BN87" s="235"/>
      <c r="BO87" s="235"/>
      <c r="BP87" s="235"/>
      <c r="BQ87" s="235"/>
      <c r="BR87" s="235"/>
    </row>
    <row r="88" spans="2:70">
      <c r="B88" s="235"/>
      <c r="C88" s="235"/>
      <c r="D88" s="235"/>
      <c r="E88" s="235"/>
      <c r="F88" s="235"/>
      <c r="G88" s="235"/>
      <c r="H88" s="235"/>
      <c r="I88" s="235"/>
      <c r="K88" s="235"/>
      <c r="L88" s="235"/>
      <c r="M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235"/>
      <c r="AP88" s="235"/>
      <c r="AQ88" s="235"/>
      <c r="AR88" s="235"/>
      <c r="AS88" s="235"/>
      <c r="AT88" s="235"/>
      <c r="AU88" s="235"/>
      <c r="AV88" s="235"/>
      <c r="AW88" s="235"/>
      <c r="AX88" s="235"/>
      <c r="AY88" s="235"/>
      <c r="AZ88" s="235"/>
      <c r="BA88" s="235"/>
      <c r="BB88" s="235"/>
      <c r="BC88" s="235"/>
      <c r="BD88" s="235"/>
      <c r="BE88" s="235"/>
      <c r="BF88" s="235"/>
      <c r="BG88" s="235"/>
      <c r="BH88" s="235"/>
      <c r="BI88" s="235"/>
      <c r="BJ88" s="235"/>
      <c r="BK88" s="235"/>
      <c r="BL88" s="235"/>
      <c r="BM88" s="235"/>
      <c r="BN88" s="235"/>
      <c r="BO88" s="235"/>
      <c r="BP88" s="235"/>
      <c r="BQ88" s="235"/>
      <c r="BR88" s="235"/>
    </row>
    <row r="89" spans="2:70">
      <c r="B89" s="235"/>
      <c r="C89" s="235"/>
      <c r="D89" s="235"/>
      <c r="E89" s="235"/>
      <c r="F89" s="235"/>
      <c r="G89" s="235"/>
      <c r="H89" s="235"/>
      <c r="I89" s="235"/>
      <c r="K89" s="235"/>
      <c r="L89" s="235"/>
      <c r="M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5"/>
      <c r="BA89" s="235"/>
      <c r="BB89" s="235"/>
      <c r="BC89" s="235"/>
      <c r="BD89" s="235"/>
      <c r="BE89" s="235"/>
      <c r="BF89" s="235"/>
      <c r="BG89" s="235"/>
      <c r="BH89" s="235"/>
      <c r="BI89" s="235"/>
      <c r="BJ89" s="235"/>
      <c r="BK89" s="235"/>
      <c r="BL89" s="235"/>
      <c r="BM89" s="235"/>
      <c r="BN89" s="235"/>
      <c r="BO89" s="235"/>
      <c r="BP89" s="235"/>
      <c r="BQ89" s="235"/>
      <c r="BR89" s="235"/>
    </row>
    <row r="90" spans="2:70">
      <c r="B90" s="235"/>
      <c r="C90" s="235"/>
      <c r="D90" s="235"/>
      <c r="E90" s="235"/>
      <c r="F90" s="235"/>
      <c r="G90" s="235"/>
      <c r="H90" s="235"/>
      <c r="I90" s="235"/>
      <c r="K90" s="235"/>
      <c r="L90" s="235"/>
      <c r="M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5"/>
      <c r="BA90" s="235"/>
      <c r="BB90" s="235"/>
      <c r="BC90" s="235"/>
      <c r="BD90" s="235"/>
      <c r="BE90" s="235"/>
      <c r="BF90" s="235"/>
      <c r="BG90" s="235"/>
      <c r="BH90" s="235"/>
      <c r="BI90" s="235"/>
      <c r="BJ90" s="235"/>
      <c r="BK90" s="235"/>
      <c r="BL90" s="235"/>
      <c r="BM90" s="235"/>
      <c r="BN90" s="235"/>
      <c r="BO90" s="235"/>
      <c r="BP90" s="235"/>
      <c r="BQ90" s="235"/>
      <c r="BR90" s="235"/>
    </row>
    <row r="91" spans="2:70">
      <c r="B91" s="235"/>
      <c r="C91" s="235"/>
      <c r="D91" s="235"/>
      <c r="E91" s="235"/>
      <c r="F91" s="235"/>
      <c r="G91" s="235"/>
      <c r="H91" s="235"/>
      <c r="I91" s="235"/>
      <c r="K91" s="235"/>
      <c r="L91" s="235"/>
      <c r="M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5"/>
      <c r="BA91" s="235"/>
      <c r="BB91" s="235"/>
      <c r="BC91" s="235"/>
      <c r="BD91" s="235"/>
      <c r="BE91" s="235"/>
      <c r="BF91" s="235"/>
      <c r="BG91" s="235"/>
      <c r="BH91" s="235"/>
      <c r="BI91" s="235"/>
      <c r="BJ91" s="235"/>
      <c r="BK91" s="235"/>
      <c r="BL91" s="235"/>
      <c r="BM91" s="235"/>
      <c r="BN91" s="235"/>
      <c r="BO91" s="235"/>
      <c r="BP91" s="235"/>
      <c r="BQ91" s="235"/>
      <c r="BR91" s="235"/>
    </row>
    <row r="92" spans="2:70">
      <c r="B92" s="235"/>
      <c r="C92" s="235"/>
      <c r="D92" s="235"/>
      <c r="E92" s="235"/>
      <c r="F92" s="235"/>
      <c r="G92" s="235"/>
      <c r="H92" s="235"/>
      <c r="I92" s="235"/>
      <c r="K92" s="235"/>
      <c r="L92" s="235"/>
      <c r="M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5"/>
      <c r="BA92" s="235"/>
      <c r="BB92" s="235"/>
      <c r="BC92" s="235"/>
      <c r="BD92" s="235"/>
      <c r="BE92" s="235"/>
      <c r="BF92" s="235"/>
      <c r="BG92" s="235"/>
      <c r="BH92" s="235"/>
      <c r="BI92" s="235"/>
      <c r="BJ92" s="235"/>
      <c r="BK92" s="235"/>
      <c r="BL92" s="235"/>
      <c r="BM92" s="235"/>
      <c r="BN92" s="235"/>
      <c r="BO92" s="235"/>
      <c r="BP92" s="235"/>
      <c r="BQ92" s="235"/>
      <c r="BR92" s="235"/>
    </row>
    <row r="93" spans="2:70">
      <c r="B93" s="235"/>
      <c r="C93" s="235"/>
      <c r="D93" s="235"/>
      <c r="E93" s="235"/>
      <c r="F93" s="235"/>
      <c r="G93" s="235"/>
      <c r="H93" s="235"/>
      <c r="I93" s="235"/>
      <c r="K93" s="235"/>
      <c r="L93" s="235"/>
      <c r="M93" s="235"/>
      <c r="O93" s="235"/>
      <c r="P93" s="235"/>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5"/>
      <c r="BA93" s="235"/>
      <c r="BB93" s="235"/>
      <c r="BC93" s="235"/>
      <c r="BD93" s="235"/>
      <c r="BE93" s="235"/>
      <c r="BF93" s="235"/>
      <c r="BG93" s="235"/>
      <c r="BH93" s="235"/>
      <c r="BI93" s="235"/>
      <c r="BJ93" s="235"/>
      <c r="BK93" s="235"/>
      <c r="BL93" s="235"/>
      <c r="BM93" s="235"/>
      <c r="BN93" s="235"/>
      <c r="BO93" s="235"/>
      <c r="BP93" s="235"/>
      <c r="BQ93" s="235"/>
      <c r="BR93" s="235"/>
    </row>
    <row r="94" spans="2:70">
      <c r="B94" s="235"/>
      <c r="C94" s="235"/>
      <c r="D94" s="235"/>
      <c r="E94" s="235"/>
      <c r="F94" s="235"/>
      <c r="G94" s="235"/>
      <c r="H94" s="235"/>
      <c r="I94" s="235"/>
      <c r="K94" s="235"/>
      <c r="L94" s="235"/>
      <c r="M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5"/>
      <c r="BA94" s="235"/>
      <c r="BB94" s="235"/>
      <c r="BC94" s="235"/>
      <c r="BD94" s="235"/>
      <c r="BE94" s="235"/>
      <c r="BF94" s="235"/>
      <c r="BG94" s="235"/>
      <c r="BH94" s="235"/>
      <c r="BI94" s="235"/>
      <c r="BJ94" s="235"/>
      <c r="BK94" s="235"/>
      <c r="BL94" s="235"/>
      <c r="BM94" s="235"/>
      <c r="BN94" s="235"/>
      <c r="BO94" s="235"/>
      <c r="BP94" s="235"/>
      <c r="BQ94" s="235"/>
      <c r="BR94" s="235"/>
    </row>
    <row r="95" spans="2:70">
      <c r="B95" s="235"/>
      <c r="C95" s="235"/>
      <c r="D95" s="235"/>
      <c r="E95" s="235"/>
      <c r="F95" s="235"/>
      <c r="G95" s="235"/>
      <c r="H95" s="235"/>
      <c r="I95" s="235"/>
      <c r="K95" s="235"/>
      <c r="L95" s="235"/>
      <c r="M95" s="235"/>
      <c r="O95" s="235"/>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5"/>
      <c r="BA95" s="235"/>
      <c r="BB95" s="235"/>
      <c r="BC95" s="235"/>
      <c r="BD95" s="235"/>
      <c r="BE95" s="235"/>
      <c r="BF95" s="235"/>
      <c r="BG95" s="235"/>
      <c r="BH95" s="235"/>
      <c r="BI95" s="235"/>
      <c r="BJ95" s="235"/>
      <c r="BK95" s="235"/>
      <c r="BL95" s="235"/>
      <c r="BM95" s="235"/>
      <c r="BN95" s="235"/>
      <c r="BO95" s="235"/>
      <c r="BP95" s="235"/>
      <c r="BQ95" s="235"/>
      <c r="BR95" s="235"/>
    </row>
    <row r="96" spans="2:70">
      <c r="B96" s="235"/>
      <c r="C96" s="235"/>
      <c r="D96" s="235"/>
      <c r="E96" s="235"/>
      <c r="F96" s="235"/>
      <c r="G96" s="235"/>
      <c r="H96" s="235"/>
      <c r="I96" s="235"/>
      <c r="K96" s="235"/>
      <c r="L96" s="235"/>
      <c r="M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5"/>
      <c r="BA96" s="235"/>
      <c r="BB96" s="235"/>
      <c r="BC96" s="235"/>
      <c r="BD96" s="235"/>
      <c r="BE96" s="235"/>
      <c r="BF96" s="235"/>
      <c r="BG96" s="235"/>
      <c r="BH96" s="235"/>
      <c r="BI96" s="235"/>
      <c r="BJ96" s="235"/>
      <c r="BK96" s="235"/>
      <c r="BL96" s="235"/>
      <c r="BM96" s="235"/>
      <c r="BN96" s="235"/>
      <c r="BO96" s="235"/>
      <c r="BP96" s="235"/>
      <c r="BQ96" s="235"/>
      <c r="BR96" s="235"/>
    </row>
    <row r="97" spans="2:70">
      <c r="B97" s="235"/>
      <c r="C97" s="235"/>
      <c r="D97" s="235"/>
      <c r="E97" s="235"/>
      <c r="F97" s="235"/>
      <c r="G97" s="235"/>
      <c r="H97" s="235"/>
      <c r="I97" s="235"/>
      <c r="K97" s="235"/>
      <c r="L97" s="235"/>
      <c r="M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5"/>
      <c r="BA97" s="235"/>
      <c r="BB97" s="235"/>
      <c r="BC97" s="235"/>
      <c r="BD97" s="235"/>
      <c r="BE97" s="235"/>
      <c r="BF97" s="235"/>
      <c r="BG97" s="235"/>
      <c r="BH97" s="235"/>
      <c r="BI97" s="235"/>
      <c r="BJ97" s="235"/>
      <c r="BK97" s="235"/>
      <c r="BL97" s="235"/>
      <c r="BM97" s="235"/>
      <c r="BN97" s="235"/>
      <c r="BO97" s="235"/>
      <c r="BP97" s="235"/>
      <c r="BQ97" s="235"/>
      <c r="BR97" s="235"/>
    </row>
    <row r="98" spans="2:70">
      <c r="B98" s="235"/>
      <c r="C98" s="235"/>
      <c r="D98" s="235"/>
      <c r="E98" s="235"/>
      <c r="F98" s="235"/>
      <c r="G98" s="235"/>
      <c r="H98" s="235"/>
      <c r="I98" s="235"/>
      <c r="K98" s="235"/>
      <c r="L98" s="235"/>
      <c r="M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5"/>
      <c r="BA98" s="235"/>
      <c r="BB98" s="235"/>
      <c r="BC98" s="235"/>
      <c r="BD98" s="235"/>
      <c r="BE98" s="235"/>
      <c r="BF98" s="235"/>
      <c r="BG98" s="235"/>
      <c r="BH98" s="235"/>
      <c r="BI98" s="235"/>
      <c r="BJ98" s="235"/>
      <c r="BK98" s="235"/>
      <c r="BL98" s="235"/>
      <c r="BM98" s="235"/>
      <c r="BN98" s="235"/>
      <c r="BO98" s="235"/>
      <c r="BP98" s="235"/>
      <c r="BQ98" s="235"/>
      <c r="BR98" s="235"/>
    </row>
    <row r="99" spans="2:70">
      <c r="B99" s="235"/>
      <c r="C99" s="235"/>
      <c r="D99" s="235"/>
      <c r="E99" s="235"/>
      <c r="F99" s="235"/>
      <c r="G99" s="235"/>
      <c r="H99" s="235"/>
      <c r="I99" s="235"/>
      <c r="K99" s="235"/>
      <c r="L99" s="235"/>
      <c r="M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5"/>
      <c r="BA99" s="235"/>
      <c r="BB99" s="235"/>
      <c r="BC99" s="235"/>
      <c r="BD99" s="235"/>
      <c r="BE99" s="235"/>
      <c r="BF99" s="235"/>
      <c r="BG99" s="235"/>
      <c r="BH99" s="235"/>
      <c r="BI99" s="235"/>
      <c r="BJ99" s="235"/>
      <c r="BK99" s="235"/>
      <c r="BL99" s="235"/>
      <c r="BM99" s="235"/>
      <c r="BN99" s="235"/>
      <c r="BO99" s="235"/>
      <c r="BP99" s="235"/>
      <c r="BQ99" s="235"/>
      <c r="BR99" s="235"/>
    </row>
    <row r="100" spans="2:70">
      <c r="B100" s="235"/>
      <c r="C100" s="235"/>
      <c r="D100" s="235"/>
      <c r="E100" s="235"/>
      <c r="F100" s="235"/>
      <c r="G100" s="235"/>
      <c r="H100" s="235"/>
      <c r="I100" s="235"/>
      <c r="K100" s="235"/>
      <c r="L100" s="235"/>
      <c r="M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5"/>
      <c r="BA100" s="235"/>
      <c r="BB100" s="235"/>
      <c r="BC100" s="235"/>
      <c r="BD100" s="235"/>
      <c r="BE100" s="235"/>
      <c r="BF100" s="235"/>
      <c r="BG100" s="235"/>
      <c r="BH100" s="235"/>
      <c r="BI100" s="235"/>
      <c r="BJ100" s="235"/>
      <c r="BK100" s="235"/>
      <c r="BL100" s="235"/>
      <c r="BM100" s="235"/>
      <c r="BN100" s="235"/>
      <c r="BO100" s="235"/>
      <c r="BP100" s="235"/>
      <c r="BQ100" s="235"/>
      <c r="BR100" s="235"/>
    </row>
    <row r="101" spans="2:70">
      <c r="B101" s="235"/>
      <c r="C101" s="235"/>
      <c r="D101" s="235"/>
      <c r="E101" s="235"/>
      <c r="F101" s="235"/>
      <c r="G101" s="235"/>
      <c r="H101" s="235"/>
      <c r="I101" s="235"/>
      <c r="K101" s="235"/>
      <c r="L101" s="235"/>
      <c r="M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5"/>
      <c r="BA101" s="235"/>
      <c r="BB101" s="235"/>
      <c r="BC101" s="235"/>
      <c r="BD101" s="235"/>
      <c r="BE101" s="235"/>
      <c r="BF101" s="235"/>
      <c r="BG101" s="235"/>
      <c r="BH101" s="235"/>
      <c r="BI101" s="235"/>
      <c r="BJ101" s="235"/>
      <c r="BK101" s="235"/>
      <c r="BL101" s="235"/>
      <c r="BM101" s="235"/>
      <c r="BN101" s="235"/>
      <c r="BO101" s="235"/>
      <c r="BP101" s="235"/>
      <c r="BQ101" s="235"/>
      <c r="BR101" s="235"/>
    </row>
    <row r="102" spans="2:70">
      <c r="B102" s="235"/>
      <c r="C102" s="235"/>
      <c r="D102" s="235"/>
      <c r="E102" s="235"/>
      <c r="F102" s="235"/>
      <c r="G102" s="235"/>
      <c r="H102" s="235"/>
      <c r="I102" s="235"/>
      <c r="K102" s="235"/>
      <c r="L102" s="235"/>
      <c r="M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5"/>
      <c r="BA102" s="235"/>
      <c r="BB102" s="235"/>
      <c r="BC102" s="235"/>
      <c r="BD102" s="235"/>
      <c r="BE102" s="235"/>
      <c r="BF102" s="235"/>
      <c r="BG102" s="235"/>
      <c r="BH102" s="235"/>
      <c r="BI102" s="235"/>
      <c r="BJ102" s="235"/>
      <c r="BK102" s="235"/>
      <c r="BL102" s="235"/>
      <c r="BM102" s="235"/>
      <c r="BN102" s="235"/>
      <c r="BO102" s="235"/>
      <c r="BP102" s="235"/>
      <c r="BQ102" s="235"/>
      <c r="BR102" s="235"/>
    </row>
    <row r="103" spans="2:70">
      <c r="B103" s="235"/>
      <c r="C103" s="235"/>
      <c r="D103" s="235"/>
      <c r="E103" s="235"/>
      <c r="F103" s="235"/>
      <c r="G103" s="235"/>
      <c r="H103" s="235"/>
      <c r="I103" s="235"/>
      <c r="K103" s="235"/>
      <c r="L103" s="235"/>
      <c r="M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5"/>
      <c r="BA103" s="235"/>
      <c r="BB103" s="235"/>
      <c r="BC103" s="235"/>
      <c r="BD103" s="235"/>
      <c r="BE103" s="235"/>
      <c r="BF103" s="235"/>
      <c r="BG103" s="235"/>
      <c r="BH103" s="235"/>
      <c r="BI103" s="235"/>
      <c r="BJ103" s="235"/>
      <c r="BK103" s="235"/>
      <c r="BL103" s="235"/>
      <c r="BM103" s="235"/>
      <c r="BN103" s="235"/>
      <c r="BO103" s="235"/>
      <c r="BP103" s="235"/>
      <c r="BQ103" s="235"/>
      <c r="BR103" s="235"/>
    </row>
  </sheetData>
  <sheetProtection sheet="1" objects="1" scenarios="1" selectLockedCells="1"/>
  <mergeCells count="18">
    <mergeCell ref="H11:H13"/>
    <mergeCell ref="I11:I13"/>
    <mergeCell ref="K11:K13"/>
    <mergeCell ref="L11:L13"/>
    <mergeCell ref="M11:M13"/>
    <mergeCell ref="B32:J40"/>
    <mergeCell ref="D3:I3"/>
    <mergeCell ref="B9:I9"/>
    <mergeCell ref="K9:M9"/>
    <mergeCell ref="B10:B30"/>
    <mergeCell ref="C10:I10"/>
    <mergeCell ref="K10:M10"/>
    <mergeCell ref="K28:M29"/>
    <mergeCell ref="C11:C13"/>
    <mergeCell ref="D11:D13"/>
    <mergeCell ref="E11:E13"/>
    <mergeCell ref="F11:F13"/>
    <mergeCell ref="G11:G13"/>
  </mergeCells>
  <conditionalFormatting sqref="C5">
    <cfRule type="containsText" dxfId="39" priority="2" operator="containsText" text="Instruction">
      <formula>NOT(ISERROR(SEARCH("Instruction",C5)))</formula>
    </cfRule>
    <cfRule type="expression" dxfId="38" priority="3"/>
  </conditionalFormatting>
  <conditionalFormatting sqref="E5">
    <cfRule type="containsText" dxfId="37" priority="5" stopIfTrue="1" operator="containsText" text="Instruction">
      <formula>NOT(ISERROR(SEARCH("Instruction",E5)))</formula>
    </cfRule>
    <cfRule type="expression" dxfId="36" priority="6"/>
  </conditionalFormatting>
  <conditionalFormatting sqref="K28">
    <cfRule type="expression" dxfId="35" priority="1">
      <formula>D30&lt;&gt;L30</formula>
    </cfRule>
  </conditionalFormatting>
  <pageMargins left="0.7" right="0.7" top="0.75" bottom="0.75" header="0.3" footer="0.3"/>
  <pageSetup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99B5A-5076-A54F-884F-3985D8F6D080}">
  <dimension ref="A1:BR103"/>
  <sheetViews>
    <sheetView topLeftCell="E9" zoomScale="85" zoomScaleNormal="85" workbookViewId="0">
      <selection activeCell="L19" sqref="L19:L21"/>
    </sheetView>
  </sheetViews>
  <sheetFormatPr defaultColWidth="11" defaultRowHeight="15.95"/>
  <cols>
    <col min="1" max="1" width="11" style="235"/>
    <col min="2" max="2" width="13.5" customWidth="1"/>
    <col min="3" max="3" width="76.5" customWidth="1"/>
    <col min="4" max="4" width="25.875" customWidth="1"/>
    <col min="5" max="5" width="54" customWidth="1"/>
    <col min="6" max="6" width="25.375" customWidth="1"/>
    <col min="7" max="7" width="29" customWidth="1"/>
    <col min="8" max="8" width="18.375" customWidth="1"/>
    <col min="9" max="9" width="32.875" customWidth="1"/>
    <col min="10" max="10" width="18.5" style="235" customWidth="1"/>
    <col min="11" max="11" width="71.125" customWidth="1"/>
    <col min="12" max="12" width="15" customWidth="1"/>
    <col min="13" max="13" width="18" customWidth="1"/>
    <col min="14" max="14" width="11" style="235"/>
  </cols>
  <sheetData>
    <row r="1" spans="1:70">
      <c r="A1" s="361" t="s">
        <v>35</v>
      </c>
      <c r="B1" s="361" t="s">
        <v>35</v>
      </c>
      <c r="C1" s="361" t="s">
        <v>35</v>
      </c>
      <c r="D1" s="361" t="s">
        <v>35</v>
      </c>
      <c r="E1" s="361" t="s">
        <v>35</v>
      </c>
      <c r="F1" s="361" t="s">
        <v>35</v>
      </c>
      <c r="G1" s="361" t="s">
        <v>35</v>
      </c>
      <c r="H1" s="361" t="s">
        <v>35</v>
      </c>
      <c r="I1" s="361" t="s">
        <v>35</v>
      </c>
      <c r="J1" s="361" t="s">
        <v>35</v>
      </c>
      <c r="K1" s="361" t="s">
        <v>35</v>
      </c>
      <c r="L1" s="361" t="s">
        <v>35</v>
      </c>
      <c r="M1" s="361" t="s">
        <v>35</v>
      </c>
      <c r="N1" s="361" t="s">
        <v>35</v>
      </c>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row>
    <row r="2" spans="1:70">
      <c r="A2" s="361"/>
      <c r="B2" s="235"/>
      <c r="C2" s="235"/>
      <c r="D2" s="235"/>
      <c r="E2" s="235"/>
      <c r="F2" s="235"/>
      <c r="G2" s="235"/>
      <c r="H2" s="235"/>
      <c r="I2" s="235"/>
      <c r="K2" s="235"/>
      <c r="L2" s="235"/>
      <c r="M2" s="235"/>
      <c r="N2" s="361"/>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row>
    <row r="3" spans="1:70" ht="119.1" customHeight="1">
      <c r="A3" s="349" t="s">
        <v>35</v>
      </c>
      <c r="B3" s="304"/>
      <c r="C3" s="304"/>
      <c r="D3" s="437" t="s">
        <v>36</v>
      </c>
      <c r="E3" s="443"/>
      <c r="F3" s="443"/>
      <c r="G3" s="443"/>
      <c r="H3" s="443"/>
      <c r="I3" s="443"/>
      <c r="J3" s="304"/>
      <c r="K3" s="304"/>
      <c r="L3" s="304"/>
      <c r="M3" s="304"/>
      <c r="N3" s="349" t="s">
        <v>35</v>
      </c>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C3" s="235"/>
      <c r="BD3" s="235"/>
      <c r="BE3" s="235"/>
      <c r="BF3" s="235"/>
      <c r="BG3" s="235"/>
      <c r="BH3" s="235"/>
      <c r="BI3" s="235"/>
      <c r="BJ3" s="235"/>
      <c r="BK3" s="235"/>
      <c r="BL3" s="235"/>
      <c r="BM3" s="235"/>
      <c r="BN3" s="235"/>
      <c r="BO3" s="235"/>
      <c r="BP3" s="235"/>
      <c r="BQ3" s="235"/>
      <c r="BR3" s="235"/>
    </row>
    <row r="4" spans="1:70" s="368" customFormat="1" ht="18.95">
      <c r="A4" s="364" t="s">
        <v>35</v>
      </c>
      <c r="B4" s="365"/>
      <c r="C4" s="239" t="s">
        <v>21</v>
      </c>
      <c r="D4" s="366"/>
      <c r="E4" s="239" t="s">
        <v>91</v>
      </c>
      <c r="F4" s="366"/>
      <c r="G4" s="240" t="s">
        <v>92</v>
      </c>
      <c r="H4" s="366"/>
      <c r="I4" s="240" t="s">
        <v>40</v>
      </c>
      <c r="J4" s="366"/>
      <c r="K4" s="240" t="s">
        <v>41</v>
      </c>
      <c r="L4" s="366"/>
      <c r="M4" s="366"/>
      <c r="N4" s="364" t="s">
        <v>35</v>
      </c>
      <c r="O4" s="367"/>
      <c r="P4" s="367"/>
      <c r="Q4" s="367"/>
      <c r="R4" s="367"/>
      <c r="S4" s="367"/>
      <c r="T4" s="367"/>
      <c r="U4" s="367"/>
      <c r="V4" s="367"/>
      <c r="W4" s="367"/>
      <c r="X4" s="367"/>
      <c r="Y4" s="367"/>
      <c r="Z4" s="367"/>
      <c r="AA4" s="367"/>
      <c r="AB4" s="367"/>
      <c r="AC4" s="367"/>
      <c r="AD4" s="367"/>
      <c r="AE4" s="367"/>
      <c r="AF4" s="367"/>
      <c r="AG4" s="367"/>
      <c r="AH4" s="367"/>
      <c r="AI4" s="367"/>
      <c r="AJ4" s="367"/>
      <c r="AK4" s="367"/>
      <c r="AL4" s="367"/>
      <c r="AM4" s="367"/>
      <c r="AN4" s="367"/>
      <c r="AO4" s="367"/>
      <c r="AP4" s="367"/>
      <c r="AQ4" s="367"/>
      <c r="AR4" s="367"/>
      <c r="AS4" s="367"/>
      <c r="AT4" s="367"/>
      <c r="AU4" s="367"/>
      <c r="AV4" s="367"/>
      <c r="AW4" s="367"/>
      <c r="AX4" s="367"/>
      <c r="AY4" s="367"/>
      <c r="AZ4" s="367"/>
      <c r="BA4" s="367"/>
      <c r="BB4" s="367"/>
      <c r="BC4" s="367"/>
      <c r="BD4" s="367"/>
      <c r="BE4" s="367"/>
      <c r="BF4" s="367"/>
      <c r="BG4" s="367"/>
      <c r="BH4" s="367"/>
      <c r="BI4" s="367"/>
      <c r="BJ4" s="367"/>
      <c r="BK4" s="367"/>
      <c r="BL4" s="367"/>
      <c r="BM4" s="367"/>
      <c r="BN4" s="367"/>
      <c r="BO4" s="367"/>
      <c r="BP4" s="367"/>
      <c r="BQ4" s="367"/>
      <c r="BR4" s="367"/>
    </row>
    <row r="5" spans="1:70" ht="74.099999999999994" customHeight="1">
      <c r="A5" s="349" t="s">
        <v>35</v>
      </c>
      <c r="B5" s="362"/>
      <c r="C5" s="244" t="str">
        <f>IF('Présentation de la cohorte'!H11="Saisir le nom  (organisation) du membre 5","Instruction : Veuillez saisir le nom du membre dans la section Présentation de la cohorte ",'Présentation de la cohorte'!H11)</f>
        <v xml:space="preserve">Instruction : Veuillez saisir le nom du membre dans la section Présentation de la cohorte </v>
      </c>
      <c r="D5" s="308"/>
      <c r="E5" s="244" t="str">
        <f>IF('Présentation de la cohorte'!D10="Sélectionner le nombre de membres","Instruction : Veuillez saisir le nombre de membres de la cohorte dans la section Présentation de la cohorte",'Présentation de la cohorte'!D10)</f>
        <v>Instruction : Veuillez saisir le nombre de membres de la cohorte dans la section Présentation de la cohorte</v>
      </c>
      <c r="F5" s="308"/>
      <c r="G5" s="309">
        <f>D30</f>
        <v>0</v>
      </c>
      <c r="H5" s="308"/>
      <c r="I5" s="309" t="e">
        <f>F30</f>
        <v>#VALUE!</v>
      </c>
      <c r="J5" s="308"/>
      <c r="K5" s="310">
        <v>0.8</v>
      </c>
      <c r="L5" s="304"/>
      <c r="M5" s="304"/>
      <c r="N5" s="349" t="s">
        <v>35</v>
      </c>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row>
    <row r="6" spans="1:70">
      <c r="A6" s="349" t="s">
        <v>35</v>
      </c>
      <c r="B6" s="304"/>
      <c r="C6" s="304"/>
      <c r="D6" s="304"/>
      <c r="E6" s="304"/>
      <c r="F6" s="304"/>
      <c r="G6" s="304"/>
      <c r="H6" s="304"/>
      <c r="I6" s="304"/>
      <c r="J6" s="304"/>
      <c r="K6" s="304"/>
      <c r="L6" s="304"/>
      <c r="M6" s="304"/>
      <c r="N6" s="349" t="s">
        <v>35</v>
      </c>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5"/>
      <c r="AZ6" s="235"/>
      <c r="BA6" s="235"/>
      <c r="BB6" s="235"/>
      <c r="BC6" s="235"/>
      <c r="BD6" s="235"/>
      <c r="BE6" s="235"/>
      <c r="BF6" s="235"/>
      <c r="BG6" s="235"/>
      <c r="BH6" s="235"/>
      <c r="BI6" s="235"/>
      <c r="BJ6" s="235"/>
      <c r="BK6" s="235"/>
      <c r="BL6" s="235"/>
      <c r="BM6" s="235"/>
      <c r="BN6" s="235"/>
      <c r="BO6" s="235"/>
      <c r="BP6" s="235"/>
      <c r="BQ6" s="235"/>
      <c r="BR6" s="235"/>
    </row>
    <row r="7" spans="1:70">
      <c r="A7" s="349" t="s">
        <v>35</v>
      </c>
      <c r="B7" s="304"/>
      <c r="C7" s="304"/>
      <c r="D7" s="304"/>
      <c r="E7" s="304"/>
      <c r="F7" s="304"/>
      <c r="G7" s="304"/>
      <c r="H7" s="304"/>
      <c r="I7" s="304"/>
      <c r="J7" s="304"/>
      <c r="K7" s="304"/>
      <c r="L7" s="304"/>
      <c r="M7" s="304"/>
      <c r="N7" s="349" t="s">
        <v>35</v>
      </c>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c r="AY7" s="235"/>
      <c r="AZ7" s="235"/>
      <c r="BA7" s="235"/>
      <c r="BB7" s="235"/>
      <c r="BC7" s="235"/>
      <c r="BD7" s="235"/>
      <c r="BE7" s="235"/>
      <c r="BF7" s="235"/>
      <c r="BG7" s="235"/>
      <c r="BH7" s="235"/>
      <c r="BI7" s="235"/>
      <c r="BJ7" s="235"/>
      <c r="BK7" s="235"/>
      <c r="BL7" s="235"/>
      <c r="BM7" s="235"/>
      <c r="BN7" s="235"/>
      <c r="BO7" s="235"/>
      <c r="BP7" s="235"/>
      <c r="BQ7" s="235"/>
      <c r="BR7" s="235"/>
    </row>
    <row r="8" spans="1:70" ht="17.100000000000001" customHeight="1">
      <c r="A8" s="349" t="s">
        <v>35</v>
      </c>
      <c r="B8" s="304"/>
      <c r="C8" s="304"/>
      <c r="D8" s="304"/>
      <c r="E8" s="304"/>
      <c r="F8" s="304"/>
      <c r="G8" s="304"/>
      <c r="H8" s="304"/>
      <c r="I8" s="304"/>
      <c r="J8" s="304"/>
      <c r="K8" s="304"/>
      <c r="L8" s="304"/>
      <c r="M8" s="304"/>
      <c r="N8" s="349" t="s">
        <v>35</v>
      </c>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row>
    <row r="9" spans="1:70" ht="21" customHeight="1">
      <c r="A9" s="349" t="s">
        <v>35</v>
      </c>
      <c r="B9" s="444" t="s">
        <v>42</v>
      </c>
      <c r="C9" s="444"/>
      <c r="D9" s="444"/>
      <c r="E9" s="444"/>
      <c r="F9" s="444"/>
      <c r="G9" s="444"/>
      <c r="H9" s="444"/>
      <c r="I9" s="444"/>
      <c r="J9" s="349" t="s">
        <v>35</v>
      </c>
      <c r="K9" s="444" t="s">
        <v>43</v>
      </c>
      <c r="L9" s="444"/>
      <c r="M9" s="444"/>
      <c r="N9" s="349" t="s">
        <v>35</v>
      </c>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5"/>
      <c r="AT9" s="235"/>
      <c r="AU9" s="235"/>
      <c r="AV9" s="235"/>
      <c r="AW9" s="235"/>
      <c r="AX9" s="235"/>
      <c r="AY9" s="235"/>
      <c r="AZ9" s="235"/>
      <c r="BA9" s="235"/>
      <c r="BB9" s="235"/>
      <c r="BC9" s="235"/>
      <c r="BD9" s="235"/>
      <c r="BE9" s="235"/>
      <c r="BF9" s="235"/>
      <c r="BG9" s="235"/>
      <c r="BH9" s="235"/>
      <c r="BI9" s="235"/>
      <c r="BJ9" s="235"/>
      <c r="BK9" s="235"/>
      <c r="BL9" s="235"/>
      <c r="BM9" s="235"/>
      <c r="BN9" s="235"/>
      <c r="BO9" s="235"/>
      <c r="BP9" s="235"/>
      <c r="BQ9" s="235"/>
      <c r="BR9" s="235"/>
    </row>
    <row r="10" spans="1:70">
      <c r="A10" s="349" t="s">
        <v>35</v>
      </c>
      <c r="B10" s="454" t="s">
        <v>44</v>
      </c>
      <c r="C10" s="455" t="s">
        <v>76</v>
      </c>
      <c r="D10" s="455"/>
      <c r="E10" s="455"/>
      <c r="F10" s="455"/>
      <c r="G10" s="455"/>
      <c r="H10" s="455"/>
      <c r="I10" s="455"/>
      <c r="J10" s="349" t="s">
        <v>35</v>
      </c>
      <c r="K10" s="455" t="s">
        <v>46</v>
      </c>
      <c r="L10" s="455"/>
      <c r="M10" s="455"/>
      <c r="N10" s="349" t="s">
        <v>35</v>
      </c>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c r="BQ10" s="235"/>
      <c r="BR10" s="235"/>
    </row>
    <row r="11" spans="1:70" ht="39.950000000000003" customHeight="1">
      <c r="A11" s="349" t="s">
        <v>35</v>
      </c>
      <c r="B11" s="454"/>
      <c r="C11" s="457" t="s">
        <v>47</v>
      </c>
      <c r="D11" s="451" t="s">
        <v>48</v>
      </c>
      <c r="E11" s="451" t="s">
        <v>77</v>
      </c>
      <c r="F11" s="451" t="s">
        <v>50</v>
      </c>
      <c r="G11" s="451" t="s">
        <v>78</v>
      </c>
      <c r="H11" s="452" t="s">
        <v>52</v>
      </c>
      <c r="I11" s="452" t="s">
        <v>53</v>
      </c>
      <c r="J11" s="349" t="s">
        <v>35</v>
      </c>
      <c r="K11" s="451" t="s">
        <v>54</v>
      </c>
      <c r="L11" s="452" t="s">
        <v>55</v>
      </c>
      <c r="M11" s="452" t="s">
        <v>56</v>
      </c>
      <c r="N11" s="349" t="s">
        <v>35</v>
      </c>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35"/>
    </row>
    <row r="12" spans="1:70" ht="24.95" customHeight="1">
      <c r="A12" s="349" t="s">
        <v>35</v>
      </c>
      <c r="B12" s="454"/>
      <c r="C12" s="457"/>
      <c r="D12" s="451"/>
      <c r="E12" s="451"/>
      <c r="F12" s="451"/>
      <c r="G12" s="451"/>
      <c r="H12" s="452"/>
      <c r="I12" s="452"/>
      <c r="J12" s="349" t="s">
        <v>35</v>
      </c>
      <c r="K12" s="451"/>
      <c r="L12" s="452"/>
      <c r="M12" s="452"/>
      <c r="N12" s="349" t="s">
        <v>35</v>
      </c>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row>
    <row r="13" spans="1:70" ht="20.100000000000001" customHeight="1">
      <c r="A13" s="349"/>
      <c r="B13" s="454"/>
      <c r="C13" s="457"/>
      <c r="D13" s="451"/>
      <c r="E13" s="451"/>
      <c r="F13" s="451"/>
      <c r="G13" s="451"/>
      <c r="H13" s="452"/>
      <c r="I13" s="452"/>
      <c r="J13" s="349"/>
      <c r="K13" s="451"/>
      <c r="L13" s="452"/>
      <c r="M13" s="452"/>
      <c r="N13" s="349"/>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row>
    <row r="14" spans="1:70" ht="35.1" customHeight="1">
      <c r="A14" s="349" t="s">
        <v>35</v>
      </c>
      <c r="B14" s="454"/>
      <c r="C14" s="316" t="s">
        <v>57</v>
      </c>
      <c r="D14" s="317">
        <f>SUM(D15:D20)</f>
        <v>0</v>
      </c>
      <c r="E14" s="318" t="e">
        <f>SUM(E15:E20)</f>
        <v>#VALUE!</v>
      </c>
      <c r="F14" s="319" t="e">
        <f>MIN(40000,($K$5*E14))</f>
        <v>#VALUE!</v>
      </c>
      <c r="G14" s="320" t="e">
        <f>F14/D28</f>
        <v>#VALUE!</v>
      </c>
      <c r="H14" s="317">
        <f>SUM(H15:H20)</f>
        <v>0</v>
      </c>
      <c r="I14" s="318" t="e">
        <f>F14/1.14975</f>
        <v>#VALUE!</v>
      </c>
      <c r="J14" s="349" t="s">
        <v>35</v>
      </c>
      <c r="K14" s="321" t="s">
        <v>58</v>
      </c>
      <c r="L14" s="322" t="e">
        <f>SUM((L15:L17))</f>
        <v>#VALUE!</v>
      </c>
      <c r="M14" s="323" t="e">
        <f>L14/D30</f>
        <v>#VALUE!</v>
      </c>
      <c r="N14" s="349" t="s">
        <v>35</v>
      </c>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row>
    <row r="15" spans="1:70" ht="57.95" customHeight="1">
      <c r="A15" s="349" t="s">
        <v>35</v>
      </c>
      <c r="B15" s="454"/>
      <c r="C15" s="324" t="s">
        <v>59</v>
      </c>
      <c r="D15" s="225">
        <v>0</v>
      </c>
      <c r="E15" s="325">
        <f>D15</f>
        <v>0</v>
      </c>
      <c r="F15" s="326">
        <f t="shared" ref="F15:F20" si="0">E15*$K$5</f>
        <v>0</v>
      </c>
      <c r="G15" s="327" t="e">
        <f t="shared" ref="G15:G25" si="1">F15/$D$28</f>
        <v>#DIV/0!</v>
      </c>
      <c r="H15" s="325">
        <f t="shared" ref="H15:H20" si="2">D15/1.14975</f>
        <v>0</v>
      </c>
      <c r="I15" s="325">
        <f>F15/1.14975</f>
        <v>0</v>
      </c>
      <c r="J15" s="349" t="s">
        <v>35</v>
      </c>
      <c r="K15" s="328" t="s">
        <v>60</v>
      </c>
      <c r="L15" s="329" t="e">
        <f>F30</f>
        <v>#VALUE!</v>
      </c>
      <c r="M15" s="330" t="e">
        <f t="shared" ref="M15:M21" si="3">L15/$D$30</f>
        <v>#VALUE!</v>
      </c>
      <c r="N15" s="349" t="s">
        <v>35</v>
      </c>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235"/>
      <c r="BC15" s="235"/>
      <c r="BD15" s="235"/>
      <c r="BE15" s="235"/>
      <c r="BF15" s="235"/>
      <c r="BG15" s="235"/>
      <c r="BH15" s="235"/>
      <c r="BI15" s="235"/>
      <c r="BJ15" s="235"/>
      <c r="BK15" s="235"/>
      <c r="BL15" s="235"/>
      <c r="BM15" s="235"/>
      <c r="BN15" s="235"/>
      <c r="BO15" s="235"/>
      <c r="BP15" s="235"/>
      <c r="BQ15" s="235"/>
      <c r="BR15" s="235"/>
    </row>
    <row r="16" spans="1:70" ht="54" customHeight="1">
      <c r="A16" s="349" t="s">
        <v>35</v>
      </c>
      <c r="B16" s="454"/>
      <c r="C16" s="331" t="s">
        <v>79</v>
      </c>
      <c r="D16" s="225">
        <v>0</v>
      </c>
      <c r="E16" s="325">
        <f>MAX(0,MIN(D16,(25000-E23),(0.3*$D$28-E23)))</f>
        <v>0</v>
      </c>
      <c r="F16" s="326">
        <f t="shared" si="0"/>
        <v>0</v>
      </c>
      <c r="G16" s="327" t="e">
        <f t="shared" si="1"/>
        <v>#DIV/0!</v>
      </c>
      <c r="H16" s="325">
        <f t="shared" si="2"/>
        <v>0</v>
      </c>
      <c r="I16" s="325">
        <f t="shared" ref="I16:I27" si="4">F16/1.14975</f>
        <v>0</v>
      </c>
      <c r="J16" s="349" t="s">
        <v>35</v>
      </c>
      <c r="K16" s="332" t="s">
        <v>80</v>
      </c>
      <c r="L16" s="216">
        <v>0</v>
      </c>
      <c r="M16" s="333" t="e">
        <f t="shared" si="3"/>
        <v>#DIV/0!</v>
      </c>
      <c r="N16" s="349" t="s">
        <v>35</v>
      </c>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35"/>
    </row>
    <row r="17" spans="1:70" ht="42" customHeight="1">
      <c r="A17" s="349" t="s">
        <v>35</v>
      </c>
      <c r="B17" s="454"/>
      <c r="C17" s="334" t="s">
        <v>81</v>
      </c>
      <c r="D17" s="225">
        <v>0</v>
      </c>
      <c r="E17" s="325">
        <f>MAX(0,MIN(D17,(15000-E24),(0.2*$D$28-E24)))</f>
        <v>0</v>
      </c>
      <c r="F17" s="326">
        <f t="shared" si="0"/>
        <v>0</v>
      </c>
      <c r="G17" s="327" t="e">
        <f t="shared" si="1"/>
        <v>#DIV/0!</v>
      </c>
      <c r="H17" s="325">
        <f t="shared" si="2"/>
        <v>0</v>
      </c>
      <c r="I17" s="325">
        <f t="shared" si="4"/>
        <v>0</v>
      </c>
      <c r="J17" s="349" t="s">
        <v>35</v>
      </c>
      <c r="K17" s="332" t="s">
        <v>80</v>
      </c>
      <c r="L17" s="216">
        <v>0</v>
      </c>
      <c r="M17" s="333" t="e">
        <f t="shared" si="3"/>
        <v>#DIV/0!</v>
      </c>
      <c r="N17" s="349" t="s">
        <v>35</v>
      </c>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c r="AO17" s="235"/>
      <c r="AP17" s="235"/>
      <c r="AQ17" s="235"/>
      <c r="AR17" s="235"/>
      <c r="AS17" s="235"/>
      <c r="AT17" s="235"/>
      <c r="AU17" s="235"/>
      <c r="AV17" s="235"/>
      <c r="AW17" s="235"/>
      <c r="AX17" s="235"/>
      <c r="AY17" s="235"/>
      <c r="AZ17" s="235"/>
      <c r="BA17" s="235"/>
      <c r="BB17" s="235"/>
      <c r="BC17" s="235"/>
      <c r="BD17" s="235"/>
      <c r="BE17" s="235"/>
      <c r="BF17" s="235"/>
      <c r="BG17" s="235"/>
      <c r="BH17" s="235"/>
      <c r="BI17" s="235"/>
      <c r="BJ17" s="235"/>
      <c r="BK17" s="235"/>
      <c r="BL17" s="235"/>
      <c r="BM17" s="235"/>
      <c r="BN17" s="235"/>
      <c r="BO17" s="235"/>
      <c r="BP17" s="235"/>
      <c r="BQ17" s="235"/>
      <c r="BR17" s="235"/>
    </row>
    <row r="18" spans="1:70" ht="54" customHeight="1">
      <c r="A18" s="349"/>
      <c r="B18" s="454"/>
      <c r="C18" s="334" t="s">
        <v>82</v>
      </c>
      <c r="D18" s="225">
        <v>0</v>
      </c>
      <c r="E18" s="325">
        <f>MAX(0,MIN(D18,(15000-E25),((0.2*$D$28)-E25)))</f>
        <v>0</v>
      </c>
      <c r="F18" s="326">
        <f t="shared" si="0"/>
        <v>0</v>
      </c>
      <c r="G18" s="327" t="e">
        <f t="shared" si="1"/>
        <v>#DIV/0!</v>
      </c>
      <c r="H18" s="325">
        <f t="shared" si="2"/>
        <v>0</v>
      </c>
      <c r="I18" s="325">
        <f t="shared" si="4"/>
        <v>0</v>
      </c>
      <c r="J18" s="349"/>
      <c r="K18" s="315" t="s">
        <v>65</v>
      </c>
      <c r="L18" s="322">
        <f>SUM(L19:L21)</f>
        <v>0</v>
      </c>
      <c r="M18" s="323" t="e">
        <f t="shared" si="3"/>
        <v>#DIV/0!</v>
      </c>
      <c r="N18" s="349"/>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row>
    <row r="19" spans="1:70" ht="54" customHeight="1">
      <c r="A19" s="349"/>
      <c r="B19" s="454"/>
      <c r="C19" s="334" t="s">
        <v>83</v>
      </c>
      <c r="D19" s="225">
        <v>0</v>
      </c>
      <c r="E19" s="325">
        <f>MAX(0,MIN(D19,(7500-E26),((0.1*$D$28)-E26)))</f>
        <v>0</v>
      </c>
      <c r="F19" s="326">
        <f t="shared" si="0"/>
        <v>0</v>
      </c>
      <c r="G19" s="327" t="e">
        <f t="shared" si="1"/>
        <v>#DIV/0!</v>
      </c>
      <c r="H19" s="325">
        <f t="shared" si="2"/>
        <v>0</v>
      </c>
      <c r="I19" s="325">
        <f t="shared" si="4"/>
        <v>0</v>
      </c>
      <c r="J19" s="349"/>
      <c r="K19" s="335" t="s">
        <v>84</v>
      </c>
      <c r="L19" s="216">
        <v>0</v>
      </c>
      <c r="M19" s="333" t="e">
        <f t="shared" si="3"/>
        <v>#DIV/0!</v>
      </c>
      <c r="N19" s="349"/>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row>
    <row r="20" spans="1:70" ht="30">
      <c r="A20" s="349"/>
      <c r="B20" s="454"/>
      <c r="C20" s="334" t="s">
        <v>85</v>
      </c>
      <c r="D20" s="225">
        <v>0</v>
      </c>
      <c r="E20" s="325" t="e">
        <f>IF(ISBLANK(D20),0,MIN(D20,(6250/E5)-E27))</f>
        <v>#VALUE!</v>
      </c>
      <c r="F20" s="326" t="e">
        <f t="shared" si="0"/>
        <v>#VALUE!</v>
      </c>
      <c r="G20" s="327" t="e">
        <f t="shared" si="1"/>
        <v>#VALUE!</v>
      </c>
      <c r="H20" s="325">
        <f t="shared" si="2"/>
        <v>0</v>
      </c>
      <c r="I20" s="325" t="e">
        <f t="shared" si="4"/>
        <v>#VALUE!</v>
      </c>
      <c r="J20" s="349"/>
      <c r="K20" s="332" t="s">
        <v>86</v>
      </c>
      <c r="L20" s="216">
        <v>0</v>
      </c>
      <c r="M20" s="333" t="e">
        <f t="shared" si="3"/>
        <v>#DIV/0!</v>
      </c>
      <c r="N20" s="349"/>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35"/>
    </row>
    <row r="21" spans="1:70" ht="47.1" customHeight="1">
      <c r="A21" s="349" t="s">
        <v>35</v>
      </c>
      <c r="B21" s="454"/>
      <c r="C21" s="316" t="s">
        <v>70</v>
      </c>
      <c r="D21" s="336">
        <f>SUM(D22:D27)</f>
        <v>0</v>
      </c>
      <c r="E21" s="336" t="e">
        <f>SUM(E22:E27)</f>
        <v>#VALUE!</v>
      </c>
      <c r="F21" s="337" t="e">
        <f>MIN((E21*$K$5),(75000-F14))</f>
        <v>#VALUE!</v>
      </c>
      <c r="G21" s="338" t="e">
        <f t="shared" si="1"/>
        <v>#VALUE!</v>
      </c>
      <c r="H21" s="339">
        <f>SUM(H22:H27)</f>
        <v>0</v>
      </c>
      <c r="I21" s="336" t="e">
        <f t="shared" si="4"/>
        <v>#VALUE!</v>
      </c>
      <c r="J21" s="349" t="s">
        <v>35</v>
      </c>
      <c r="K21" s="332" t="s">
        <v>86</v>
      </c>
      <c r="L21" s="216">
        <v>0</v>
      </c>
      <c r="M21" s="333" t="e">
        <f t="shared" si="3"/>
        <v>#DIV/0!</v>
      </c>
      <c r="N21" s="349" t="s">
        <v>35</v>
      </c>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c r="AZ21" s="235"/>
      <c r="BA21" s="235"/>
      <c r="BB21" s="235"/>
      <c r="BC21" s="235"/>
      <c r="BD21" s="235"/>
      <c r="BE21" s="235"/>
      <c r="BF21" s="235"/>
      <c r="BG21" s="235"/>
      <c r="BH21" s="235"/>
      <c r="BI21" s="235"/>
      <c r="BJ21" s="235"/>
      <c r="BK21" s="235"/>
      <c r="BL21" s="235"/>
      <c r="BM21" s="235"/>
      <c r="BN21" s="235"/>
      <c r="BO21" s="235"/>
      <c r="BP21" s="235"/>
      <c r="BQ21" s="235"/>
      <c r="BR21" s="235"/>
    </row>
    <row r="22" spans="1:70" ht="32.1" customHeight="1">
      <c r="A22" s="349" t="s">
        <v>35</v>
      </c>
      <c r="B22" s="454"/>
      <c r="C22" s="324" t="s">
        <v>59</v>
      </c>
      <c r="D22" s="225">
        <v>0</v>
      </c>
      <c r="E22" s="325">
        <f>D22</f>
        <v>0</v>
      </c>
      <c r="F22" s="326">
        <f t="shared" ref="F22:F27" si="5">E22*$K$5</f>
        <v>0</v>
      </c>
      <c r="G22" s="340" t="e">
        <f>F22/$D$28</f>
        <v>#DIV/0!</v>
      </c>
      <c r="H22" s="325">
        <f t="shared" ref="H22:H27" si="6">D22/1.14975</f>
        <v>0</v>
      </c>
      <c r="I22" s="325">
        <f t="shared" si="4"/>
        <v>0</v>
      </c>
      <c r="J22" s="349" t="s">
        <v>35</v>
      </c>
      <c r="K22" s="341"/>
      <c r="L22" s="341"/>
      <c r="M22" s="341"/>
      <c r="N22" s="349" t="s">
        <v>35</v>
      </c>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35"/>
    </row>
    <row r="23" spans="1:70" ht="44.1" customHeight="1">
      <c r="A23" s="349"/>
      <c r="B23" s="454"/>
      <c r="C23" s="331" t="s">
        <v>79</v>
      </c>
      <c r="D23" s="225">
        <v>0</v>
      </c>
      <c r="E23" s="325">
        <f>MAX(0,MIN(D23,(25000),(0.3*$D$28)))</f>
        <v>0</v>
      </c>
      <c r="F23" s="326">
        <f t="shared" si="5"/>
        <v>0</v>
      </c>
      <c r="G23" s="340" t="e">
        <f>F23/$D$28</f>
        <v>#DIV/0!</v>
      </c>
      <c r="H23" s="325">
        <f t="shared" si="6"/>
        <v>0</v>
      </c>
      <c r="I23" s="325">
        <f t="shared" si="4"/>
        <v>0</v>
      </c>
      <c r="J23" s="349"/>
      <c r="K23" s="341"/>
      <c r="L23" s="341"/>
      <c r="M23" s="341"/>
      <c r="N23" s="349"/>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row>
    <row r="24" spans="1:70" ht="41.1" customHeight="1">
      <c r="A24" s="349" t="s">
        <v>35</v>
      </c>
      <c r="B24" s="454"/>
      <c r="C24" s="334" t="s">
        <v>81</v>
      </c>
      <c r="D24" s="225">
        <v>0</v>
      </c>
      <c r="E24" s="325">
        <f>MAX(0,MIN(D24,(15000),(0.2*$D$28)))</f>
        <v>0</v>
      </c>
      <c r="F24" s="326">
        <f t="shared" si="5"/>
        <v>0</v>
      </c>
      <c r="G24" s="340" t="e">
        <f>F24/$D$28</f>
        <v>#DIV/0!</v>
      </c>
      <c r="H24" s="325">
        <f t="shared" si="6"/>
        <v>0</v>
      </c>
      <c r="I24" s="325">
        <f t="shared" si="4"/>
        <v>0</v>
      </c>
      <c r="J24" s="349" t="s">
        <v>35</v>
      </c>
      <c r="K24" s="341"/>
      <c r="L24" s="341"/>
      <c r="M24" s="341"/>
      <c r="N24" s="349" t="s">
        <v>35</v>
      </c>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5"/>
      <c r="BR24" s="235"/>
    </row>
    <row r="25" spans="1:70" ht="39.950000000000003" customHeight="1">
      <c r="A25" s="349" t="s">
        <v>35</v>
      </c>
      <c r="B25" s="454"/>
      <c r="C25" s="334" t="s">
        <v>82</v>
      </c>
      <c r="D25" s="225">
        <v>0</v>
      </c>
      <c r="E25" s="325">
        <f>MAX(0,MIN(D25,(15000),(0.2*$D$28)))</f>
        <v>0</v>
      </c>
      <c r="F25" s="326">
        <f t="shared" si="5"/>
        <v>0</v>
      </c>
      <c r="G25" s="340" t="e">
        <f t="shared" si="1"/>
        <v>#DIV/0!</v>
      </c>
      <c r="H25" s="325">
        <f t="shared" si="6"/>
        <v>0</v>
      </c>
      <c r="I25" s="325">
        <f t="shared" si="4"/>
        <v>0</v>
      </c>
      <c r="J25" s="349" t="s">
        <v>35</v>
      </c>
      <c r="K25" s="341"/>
      <c r="L25" s="341"/>
      <c r="M25" s="341"/>
      <c r="N25" s="349" t="s">
        <v>35</v>
      </c>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5"/>
    </row>
    <row r="26" spans="1:70" ht="42.95" customHeight="1">
      <c r="A26" s="349" t="s">
        <v>35</v>
      </c>
      <c r="B26" s="454"/>
      <c r="C26" s="334" t="s">
        <v>83</v>
      </c>
      <c r="D26" s="225">
        <v>0</v>
      </c>
      <c r="E26" s="325">
        <f>MAX(0,MIN(D26,(7500),(0.1*$D$28)))</f>
        <v>0</v>
      </c>
      <c r="F26" s="326">
        <f t="shared" si="5"/>
        <v>0</v>
      </c>
      <c r="G26" s="340" t="e">
        <f>F26/$D$28</f>
        <v>#DIV/0!</v>
      </c>
      <c r="H26" s="325">
        <f t="shared" si="6"/>
        <v>0</v>
      </c>
      <c r="I26" s="325">
        <f t="shared" si="4"/>
        <v>0</v>
      </c>
      <c r="J26" s="349" t="s">
        <v>35</v>
      </c>
      <c r="K26" s="341"/>
      <c r="L26" s="341"/>
      <c r="M26" s="341"/>
      <c r="N26" s="349" t="s">
        <v>35</v>
      </c>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row>
    <row r="27" spans="1:70" ht="30">
      <c r="A27" s="349"/>
      <c r="B27" s="454"/>
      <c r="C27" s="334" t="s">
        <v>85</v>
      </c>
      <c r="D27" s="225">
        <v>0</v>
      </c>
      <c r="E27" s="325" t="e">
        <f>IF(ISBLANK(D27),0,MIN(D27,(6250/E5)))</f>
        <v>#VALUE!</v>
      </c>
      <c r="F27" s="326" t="e">
        <f t="shared" si="5"/>
        <v>#VALUE!</v>
      </c>
      <c r="G27" s="327" t="e">
        <f>F27/$D$28</f>
        <v>#VALUE!</v>
      </c>
      <c r="H27" s="325">
        <f t="shared" si="6"/>
        <v>0</v>
      </c>
      <c r="I27" s="325" t="e">
        <f t="shared" si="4"/>
        <v>#VALUE!</v>
      </c>
      <c r="J27" s="349"/>
      <c r="K27" s="341"/>
      <c r="L27" s="341"/>
      <c r="M27" s="341"/>
      <c r="N27" s="349"/>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235"/>
      <c r="BI27" s="235"/>
      <c r="BJ27" s="235"/>
      <c r="BK27" s="235"/>
      <c r="BL27" s="235"/>
      <c r="BM27" s="235"/>
      <c r="BN27" s="235"/>
      <c r="BO27" s="235"/>
      <c r="BP27" s="235"/>
      <c r="BQ27" s="235"/>
      <c r="BR27" s="235"/>
    </row>
    <row r="28" spans="1:70" ht="18" customHeight="1">
      <c r="A28" s="349"/>
      <c r="B28" s="454"/>
      <c r="C28" s="342" t="s">
        <v>71</v>
      </c>
      <c r="D28" s="343">
        <f>SUM(D15:D20,D22:D27)</f>
        <v>0</v>
      </c>
      <c r="E28" s="344" t="e">
        <f>E14+E21</f>
        <v>#VALUE!</v>
      </c>
      <c r="F28" s="345" t="e">
        <f>F21+F14</f>
        <v>#VALUE!</v>
      </c>
      <c r="G28" s="346" t="e">
        <f>G21+G14</f>
        <v>#VALUE!</v>
      </c>
      <c r="H28" s="345">
        <f>H21+H14</f>
        <v>0</v>
      </c>
      <c r="I28" s="344" t="e">
        <f>I21+I14</f>
        <v>#VALUE!</v>
      </c>
      <c r="J28" s="349"/>
      <c r="K28" s="456" t="e">
        <f>IF(D30&lt;&gt;L30,"Attention : Une différence entre le coût du projet et le financement prévu a été détectée. Veuillez vérifier vos calculs. La différence est de : "&amp;FIXED(D30-L30,2,FALSE)&amp;" $","")</f>
        <v>#VALUE!</v>
      </c>
      <c r="L28" s="456"/>
      <c r="M28" s="456"/>
      <c r="N28" s="349"/>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c r="AY28" s="235"/>
      <c r="AZ28" s="235"/>
      <c r="BA28" s="235"/>
      <c r="BB28" s="235"/>
      <c r="BC28" s="235"/>
      <c r="BD28" s="235"/>
      <c r="BE28" s="235"/>
      <c r="BF28" s="235"/>
      <c r="BG28" s="235"/>
      <c r="BH28" s="235"/>
      <c r="BI28" s="235"/>
      <c r="BJ28" s="235"/>
      <c r="BK28" s="235"/>
      <c r="BL28" s="235"/>
      <c r="BM28" s="235"/>
      <c r="BN28" s="235"/>
      <c r="BO28" s="235"/>
      <c r="BP28" s="235"/>
      <c r="BQ28" s="235"/>
      <c r="BR28" s="235"/>
    </row>
    <row r="29" spans="1:70" ht="68.099999999999994" customHeight="1">
      <c r="A29" s="349"/>
      <c r="B29" s="454"/>
      <c r="C29" s="334" t="s">
        <v>87</v>
      </c>
      <c r="D29" s="226">
        <v>0</v>
      </c>
      <c r="E29" s="347" t="e">
        <f>IF(ISBLANK(D29),0,MIN(D29,0.1*$D$28,(62500/E5)))</f>
        <v>#VALUE!</v>
      </c>
      <c r="F29" s="348" t="e">
        <f>E29*$K$5</f>
        <v>#VALUE!</v>
      </c>
      <c r="G29" s="349"/>
      <c r="H29" s="350">
        <f>D29/1.14975</f>
        <v>0</v>
      </c>
      <c r="I29" s="350" t="e">
        <f>F29/1.14975</f>
        <v>#VALUE!</v>
      </c>
      <c r="J29" s="349"/>
      <c r="K29" s="456"/>
      <c r="L29" s="456"/>
      <c r="M29" s="456"/>
      <c r="N29" s="349"/>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c r="AR29" s="235"/>
      <c r="AS29" s="235"/>
      <c r="AT29" s="235"/>
      <c r="AU29" s="235"/>
      <c r="AV29" s="235"/>
      <c r="AW29" s="235"/>
      <c r="AX29" s="235"/>
      <c r="AY29" s="235"/>
      <c r="AZ29" s="235"/>
      <c r="BA29" s="235"/>
      <c r="BB29" s="235"/>
      <c r="BC29" s="235"/>
      <c r="BD29" s="235"/>
      <c r="BE29" s="235"/>
      <c r="BF29" s="235"/>
      <c r="BG29" s="235"/>
      <c r="BH29" s="235"/>
      <c r="BI29" s="235"/>
      <c r="BJ29" s="235"/>
      <c r="BK29" s="235"/>
      <c r="BL29" s="235"/>
      <c r="BM29" s="235"/>
      <c r="BN29" s="235"/>
      <c r="BO29" s="235"/>
      <c r="BP29" s="235"/>
      <c r="BQ29" s="235"/>
      <c r="BR29" s="235"/>
    </row>
    <row r="30" spans="1:70" ht="23.1" customHeight="1">
      <c r="A30" s="349"/>
      <c r="B30" s="454"/>
      <c r="C30" s="351" t="s">
        <v>88</v>
      </c>
      <c r="D30" s="352">
        <f>D28+D29</f>
        <v>0</v>
      </c>
      <c r="E30" s="352" t="e">
        <f>E28+E29</f>
        <v>#VALUE!</v>
      </c>
      <c r="F30" s="353" t="e">
        <f>F29+F28</f>
        <v>#VALUE!</v>
      </c>
      <c r="G30" s="349"/>
      <c r="H30" s="350">
        <f>H28+H29</f>
        <v>0</v>
      </c>
      <c r="I30" s="350" t="e">
        <f>I28+I29</f>
        <v>#VALUE!</v>
      </c>
      <c r="J30" s="363" t="s">
        <v>35</v>
      </c>
      <c r="K30" s="355" t="s">
        <v>89</v>
      </c>
      <c r="L30" s="356" t="e">
        <f>L14+L18</f>
        <v>#VALUE!</v>
      </c>
      <c r="M30" s="357" t="e">
        <f>M14+M18</f>
        <v>#VALUE!</v>
      </c>
      <c r="N30" s="363" t="s">
        <v>35</v>
      </c>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35"/>
      <c r="AY30" s="235"/>
      <c r="AZ30" s="235"/>
      <c r="BA30" s="235"/>
      <c r="BB30" s="235"/>
      <c r="BC30" s="235"/>
      <c r="BD30" s="235"/>
      <c r="BE30" s="235"/>
      <c r="BF30" s="235"/>
      <c r="BG30" s="235"/>
      <c r="BH30" s="235"/>
      <c r="BI30" s="235"/>
      <c r="BJ30" s="235"/>
      <c r="BK30" s="235"/>
      <c r="BL30" s="235"/>
      <c r="BM30" s="235"/>
      <c r="BN30" s="235"/>
      <c r="BO30" s="235"/>
      <c r="BP30" s="235"/>
      <c r="BQ30" s="235"/>
      <c r="BR30" s="235"/>
    </row>
    <row r="31" spans="1:70" s="235" customFormat="1">
      <c r="A31" s="349"/>
      <c r="B31" s="349" t="s">
        <v>35</v>
      </c>
      <c r="C31" s="349" t="s">
        <v>35</v>
      </c>
      <c r="D31" s="349"/>
      <c r="E31" s="358"/>
      <c r="F31" s="349"/>
      <c r="G31" s="349"/>
      <c r="H31" s="349"/>
      <c r="I31" s="359"/>
      <c r="J31" s="349" t="s">
        <v>35</v>
      </c>
      <c r="K31" s="349" t="s">
        <v>35</v>
      </c>
      <c r="L31" s="349" t="s">
        <v>35</v>
      </c>
      <c r="M31" s="349" t="s">
        <v>35</v>
      </c>
      <c r="N31" s="349" t="s">
        <v>35</v>
      </c>
    </row>
    <row r="32" spans="1:70">
      <c r="A32" s="304"/>
      <c r="B32" s="453" t="s">
        <v>75</v>
      </c>
      <c r="C32" s="453"/>
      <c r="D32" s="453"/>
      <c r="E32" s="453"/>
      <c r="F32" s="453"/>
      <c r="G32" s="453"/>
      <c r="H32" s="453"/>
      <c r="I32" s="453"/>
      <c r="J32" s="453"/>
      <c r="K32" s="304"/>
      <c r="L32" s="304"/>
      <c r="M32" s="304"/>
      <c r="N32" s="304"/>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row>
    <row r="33" spans="1:70">
      <c r="A33" s="304"/>
      <c r="B33" s="453"/>
      <c r="C33" s="453"/>
      <c r="D33" s="453"/>
      <c r="E33" s="453"/>
      <c r="F33" s="453"/>
      <c r="G33" s="453"/>
      <c r="H33" s="453"/>
      <c r="I33" s="453"/>
      <c r="J33" s="453"/>
      <c r="K33" s="304"/>
      <c r="L33" s="304"/>
      <c r="M33" s="304"/>
      <c r="N33" s="304"/>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row>
    <row r="34" spans="1:70">
      <c r="A34" s="304"/>
      <c r="B34" s="453"/>
      <c r="C34" s="453"/>
      <c r="D34" s="453"/>
      <c r="E34" s="453"/>
      <c r="F34" s="453"/>
      <c r="G34" s="453"/>
      <c r="H34" s="453"/>
      <c r="I34" s="453"/>
      <c r="J34" s="453"/>
      <c r="K34" s="304"/>
      <c r="L34" s="304"/>
      <c r="M34" s="304"/>
      <c r="N34" s="304"/>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5"/>
      <c r="BQ34" s="235"/>
      <c r="BR34" s="235"/>
    </row>
    <row r="35" spans="1:70" ht="6.95" customHeight="1">
      <c r="A35" s="304"/>
      <c r="B35" s="453"/>
      <c r="C35" s="453"/>
      <c r="D35" s="453"/>
      <c r="E35" s="453"/>
      <c r="F35" s="453"/>
      <c r="G35" s="453"/>
      <c r="H35" s="453"/>
      <c r="I35" s="453"/>
      <c r="J35" s="453"/>
      <c r="K35" s="304"/>
      <c r="L35" s="304"/>
      <c r="M35" s="304"/>
      <c r="N35" s="304"/>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5"/>
      <c r="BR35" s="235"/>
    </row>
    <row r="36" spans="1:70">
      <c r="A36" s="304"/>
      <c r="B36" s="453"/>
      <c r="C36" s="453"/>
      <c r="D36" s="453"/>
      <c r="E36" s="453"/>
      <c r="F36" s="453"/>
      <c r="G36" s="453"/>
      <c r="H36" s="453"/>
      <c r="I36" s="453"/>
      <c r="J36" s="453"/>
      <c r="K36" s="304"/>
      <c r="L36" s="304"/>
      <c r="M36" s="304"/>
      <c r="N36" s="304"/>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c r="BG36" s="235"/>
      <c r="BH36" s="235"/>
      <c r="BI36" s="235"/>
      <c r="BJ36" s="235"/>
      <c r="BK36" s="235"/>
      <c r="BL36" s="235"/>
      <c r="BM36" s="235"/>
      <c r="BN36" s="235"/>
      <c r="BO36" s="235"/>
      <c r="BP36" s="235"/>
      <c r="BQ36" s="235"/>
      <c r="BR36" s="235"/>
    </row>
    <row r="37" spans="1:70">
      <c r="A37" s="304"/>
      <c r="B37" s="453"/>
      <c r="C37" s="453"/>
      <c r="D37" s="453"/>
      <c r="E37" s="453"/>
      <c r="F37" s="453"/>
      <c r="G37" s="453"/>
      <c r="H37" s="453"/>
      <c r="I37" s="453"/>
      <c r="J37" s="453"/>
      <c r="K37" s="304"/>
      <c r="L37" s="304"/>
      <c r="M37" s="304"/>
      <c r="N37" s="304"/>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5"/>
      <c r="BR37" s="235"/>
    </row>
    <row r="38" spans="1:70">
      <c r="A38" s="304"/>
      <c r="B38" s="453"/>
      <c r="C38" s="453"/>
      <c r="D38" s="453"/>
      <c r="E38" s="453"/>
      <c r="F38" s="453"/>
      <c r="G38" s="453"/>
      <c r="H38" s="453"/>
      <c r="I38" s="453"/>
      <c r="J38" s="453"/>
      <c r="K38" s="304"/>
      <c r="L38" s="304"/>
      <c r="M38" s="304"/>
      <c r="N38" s="304"/>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row>
    <row r="39" spans="1:70">
      <c r="A39" s="304"/>
      <c r="B39" s="453"/>
      <c r="C39" s="453"/>
      <c r="D39" s="453"/>
      <c r="E39" s="453"/>
      <c r="F39" s="453"/>
      <c r="G39" s="453"/>
      <c r="H39" s="453"/>
      <c r="I39" s="453"/>
      <c r="J39" s="453"/>
      <c r="K39" s="304"/>
      <c r="L39" s="304"/>
      <c r="M39" s="304"/>
      <c r="N39" s="304"/>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c r="BE39" s="235"/>
      <c r="BF39" s="235"/>
      <c r="BG39" s="235"/>
      <c r="BH39" s="235"/>
      <c r="BI39" s="235"/>
      <c r="BJ39" s="235"/>
      <c r="BK39" s="235"/>
      <c r="BL39" s="235"/>
      <c r="BM39" s="235"/>
      <c r="BN39" s="235"/>
      <c r="BO39" s="235"/>
      <c r="BP39" s="235"/>
      <c r="BQ39" s="235"/>
      <c r="BR39" s="235"/>
    </row>
    <row r="40" spans="1:70">
      <c r="A40" s="304"/>
      <c r="B40" s="453"/>
      <c r="C40" s="453"/>
      <c r="D40" s="453"/>
      <c r="E40" s="453"/>
      <c r="F40" s="453"/>
      <c r="G40" s="453"/>
      <c r="H40" s="453"/>
      <c r="I40" s="453"/>
      <c r="J40" s="453"/>
      <c r="K40" s="304"/>
      <c r="L40" s="304"/>
      <c r="M40" s="304"/>
      <c r="N40" s="304"/>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5"/>
      <c r="BJ40" s="235"/>
      <c r="BK40" s="235"/>
      <c r="BL40" s="235"/>
      <c r="BM40" s="235"/>
      <c r="BN40" s="235"/>
      <c r="BO40" s="235"/>
      <c r="BP40" s="235"/>
      <c r="BQ40" s="235"/>
      <c r="BR40" s="235"/>
    </row>
    <row r="41" spans="1:70">
      <c r="B41" s="235"/>
      <c r="C41" s="235"/>
      <c r="D41" s="235"/>
      <c r="E41" s="235"/>
      <c r="F41" s="235"/>
      <c r="G41" s="235"/>
      <c r="H41" s="235"/>
      <c r="I41" s="235"/>
      <c r="K41" s="235"/>
      <c r="L41" s="235"/>
      <c r="M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BP41" s="235"/>
      <c r="BQ41" s="235"/>
      <c r="BR41" s="235"/>
    </row>
    <row r="42" spans="1:70">
      <c r="B42" s="235"/>
      <c r="C42" s="235"/>
      <c r="D42" s="235"/>
      <c r="E42" s="235"/>
      <c r="F42" s="235"/>
      <c r="G42" s="235"/>
      <c r="H42" s="235"/>
      <c r="I42" s="235"/>
      <c r="K42" s="235"/>
      <c r="L42" s="235"/>
      <c r="M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35"/>
      <c r="BE42" s="235"/>
      <c r="BF42" s="235"/>
      <c r="BG42" s="235"/>
      <c r="BH42" s="235"/>
      <c r="BI42" s="235"/>
      <c r="BJ42" s="235"/>
      <c r="BK42" s="235"/>
      <c r="BL42" s="235"/>
      <c r="BM42" s="235"/>
      <c r="BN42" s="235"/>
      <c r="BO42" s="235"/>
      <c r="BP42" s="235"/>
      <c r="BQ42" s="235"/>
      <c r="BR42" s="235"/>
    </row>
    <row r="43" spans="1:70">
      <c r="B43" s="235"/>
      <c r="C43" s="235"/>
      <c r="D43" s="235"/>
      <c r="E43" s="235"/>
      <c r="F43" s="235"/>
      <c r="G43" s="235"/>
      <c r="H43" s="235"/>
      <c r="I43" s="235"/>
      <c r="K43" s="235"/>
      <c r="L43" s="235"/>
      <c r="M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c r="BQ43" s="235"/>
      <c r="BR43" s="235"/>
    </row>
    <row r="44" spans="1:70">
      <c r="B44" s="235"/>
      <c r="C44" s="235"/>
      <c r="D44" s="235"/>
      <c r="E44" s="235"/>
      <c r="F44" s="235"/>
      <c r="G44" s="235"/>
      <c r="H44" s="235"/>
      <c r="I44" s="235"/>
      <c r="K44" s="235"/>
      <c r="L44" s="235"/>
      <c r="M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235"/>
      <c r="BR44" s="235"/>
    </row>
    <row r="45" spans="1:70">
      <c r="B45" s="235"/>
      <c r="C45" s="235"/>
      <c r="D45" s="235"/>
      <c r="E45" s="235"/>
      <c r="F45" s="235"/>
      <c r="G45" s="235"/>
      <c r="H45" s="235"/>
      <c r="I45" s="235"/>
      <c r="K45" s="235"/>
      <c r="L45" s="235"/>
      <c r="M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5"/>
      <c r="BR45" s="235"/>
    </row>
    <row r="46" spans="1:70">
      <c r="B46" s="235"/>
      <c r="C46" s="235"/>
      <c r="D46" s="235"/>
      <c r="E46" s="235"/>
      <c r="F46" s="235"/>
      <c r="G46" s="235"/>
      <c r="H46" s="235"/>
      <c r="I46" s="235"/>
      <c r="K46" s="235"/>
      <c r="L46" s="235"/>
      <c r="M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5"/>
      <c r="BQ46" s="235"/>
      <c r="BR46" s="235"/>
    </row>
    <row r="47" spans="1:70">
      <c r="B47" s="235"/>
      <c r="C47" s="235"/>
      <c r="D47" s="235"/>
      <c r="E47" s="235"/>
      <c r="F47" s="235"/>
      <c r="G47" s="235"/>
      <c r="H47" s="235"/>
      <c r="I47" s="235"/>
      <c r="K47" s="235"/>
      <c r="L47" s="235"/>
      <c r="M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5"/>
      <c r="BO47" s="235"/>
      <c r="BP47" s="235"/>
      <c r="BQ47" s="235"/>
      <c r="BR47" s="235"/>
    </row>
    <row r="48" spans="1:70">
      <c r="B48" s="235"/>
      <c r="C48" s="235"/>
      <c r="D48" s="235"/>
      <c r="E48" s="235"/>
      <c r="F48" s="235"/>
      <c r="G48" s="235"/>
      <c r="H48" s="235"/>
      <c r="I48" s="235"/>
      <c r="K48" s="235"/>
      <c r="L48" s="235"/>
      <c r="M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G48" s="235"/>
      <c r="BH48" s="235"/>
      <c r="BI48" s="235"/>
      <c r="BJ48" s="235"/>
      <c r="BK48" s="235"/>
      <c r="BL48" s="235"/>
      <c r="BM48" s="235"/>
      <c r="BN48" s="235"/>
      <c r="BO48" s="235"/>
      <c r="BP48" s="235"/>
      <c r="BQ48" s="235"/>
      <c r="BR48" s="235"/>
    </row>
    <row r="49" spans="2:70">
      <c r="B49" s="235"/>
      <c r="C49" s="235"/>
      <c r="D49" s="235"/>
      <c r="E49" s="235"/>
      <c r="F49" s="235"/>
      <c r="G49" s="235"/>
      <c r="H49" s="235"/>
      <c r="I49" s="235"/>
      <c r="K49" s="235"/>
      <c r="L49" s="235"/>
      <c r="M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5"/>
      <c r="BR49" s="235"/>
    </row>
    <row r="50" spans="2:70">
      <c r="B50" s="235"/>
      <c r="C50" s="235"/>
      <c r="D50" s="235"/>
      <c r="E50" s="235"/>
      <c r="F50" s="235"/>
      <c r="G50" s="235"/>
      <c r="H50" s="235"/>
      <c r="I50" s="235"/>
      <c r="K50" s="235"/>
      <c r="L50" s="235"/>
      <c r="M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235"/>
      <c r="AY50" s="235"/>
      <c r="AZ50" s="235"/>
      <c r="BA50" s="235"/>
      <c r="BB50" s="235"/>
      <c r="BC50" s="235"/>
      <c r="BD50" s="235"/>
      <c r="BE50" s="235"/>
      <c r="BF50" s="235"/>
      <c r="BG50" s="235"/>
      <c r="BH50" s="235"/>
      <c r="BI50" s="235"/>
      <c r="BJ50" s="235"/>
      <c r="BK50" s="235"/>
      <c r="BL50" s="235"/>
      <c r="BM50" s="235"/>
      <c r="BN50" s="235"/>
      <c r="BO50" s="235"/>
      <c r="BP50" s="235"/>
      <c r="BQ50" s="235"/>
      <c r="BR50" s="235"/>
    </row>
    <row r="51" spans="2:70">
      <c r="B51" s="235"/>
      <c r="C51" s="235"/>
      <c r="D51" s="235"/>
      <c r="E51" s="235"/>
      <c r="F51" s="235"/>
      <c r="G51" s="235"/>
      <c r="H51" s="235"/>
      <c r="I51" s="235"/>
      <c r="K51" s="235"/>
      <c r="L51" s="235"/>
      <c r="M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5"/>
      <c r="BR51" s="235"/>
    </row>
    <row r="52" spans="2:70">
      <c r="B52" s="235"/>
      <c r="C52" s="235"/>
      <c r="D52" s="235"/>
      <c r="E52" s="235"/>
      <c r="F52" s="235"/>
      <c r="G52" s="235"/>
      <c r="H52" s="235"/>
      <c r="I52" s="235"/>
      <c r="K52" s="235"/>
      <c r="L52" s="235"/>
      <c r="M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5"/>
      <c r="BC52" s="235"/>
      <c r="BD52" s="235"/>
      <c r="BE52" s="235"/>
      <c r="BF52" s="235"/>
      <c r="BG52" s="235"/>
      <c r="BH52" s="235"/>
      <c r="BI52" s="235"/>
      <c r="BJ52" s="235"/>
      <c r="BK52" s="235"/>
      <c r="BL52" s="235"/>
      <c r="BM52" s="235"/>
      <c r="BN52" s="235"/>
      <c r="BO52" s="235"/>
      <c r="BP52" s="235"/>
      <c r="BQ52" s="235"/>
      <c r="BR52" s="235"/>
    </row>
    <row r="53" spans="2:70">
      <c r="B53" s="235"/>
      <c r="C53" s="235"/>
      <c r="D53" s="235"/>
      <c r="E53" s="235"/>
      <c r="F53" s="235"/>
      <c r="G53" s="235"/>
      <c r="H53" s="235"/>
      <c r="I53" s="235"/>
      <c r="K53" s="235"/>
      <c r="L53" s="235"/>
      <c r="M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5"/>
      <c r="BR53" s="235"/>
    </row>
    <row r="54" spans="2:70">
      <c r="B54" s="235"/>
      <c r="C54" s="235"/>
      <c r="D54" s="235"/>
      <c r="E54" s="235"/>
      <c r="F54" s="235"/>
      <c r="G54" s="235"/>
      <c r="H54" s="235"/>
      <c r="I54" s="235"/>
      <c r="K54" s="235"/>
      <c r="L54" s="235"/>
      <c r="M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5"/>
      <c r="BD54" s="235"/>
      <c r="BE54" s="235"/>
      <c r="BF54" s="235"/>
      <c r="BG54" s="235"/>
      <c r="BH54" s="235"/>
      <c r="BI54" s="235"/>
      <c r="BJ54" s="235"/>
      <c r="BK54" s="235"/>
      <c r="BL54" s="235"/>
      <c r="BM54" s="235"/>
      <c r="BN54" s="235"/>
      <c r="BO54" s="235"/>
      <c r="BP54" s="235"/>
      <c r="BQ54" s="235"/>
      <c r="BR54" s="235"/>
    </row>
    <row r="55" spans="2:70">
      <c r="B55" s="235"/>
      <c r="C55" s="235"/>
      <c r="D55" s="235"/>
      <c r="E55" s="235"/>
      <c r="F55" s="235"/>
      <c r="G55" s="235"/>
      <c r="H55" s="235"/>
      <c r="I55" s="235"/>
      <c r="K55" s="235"/>
      <c r="L55" s="235"/>
      <c r="M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5"/>
      <c r="AU55" s="235"/>
      <c r="AV55" s="235"/>
      <c r="AW55" s="235"/>
      <c r="AX55" s="235"/>
      <c r="AY55" s="235"/>
      <c r="AZ55" s="235"/>
      <c r="BA55" s="235"/>
      <c r="BB55" s="235"/>
      <c r="BC55" s="235"/>
      <c r="BD55" s="235"/>
      <c r="BE55" s="235"/>
      <c r="BF55" s="235"/>
      <c r="BG55" s="235"/>
      <c r="BH55" s="235"/>
      <c r="BI55" s="235"/>
      <c r="BJ55" s="235"/>
      <c r="BK55" s="235"/>
      <c r="BL55" s="235"/>
      <c r="BM55" s="235"/>
      <c r="BN55" s="235"/>
      <c r="BO55" s="235"/>
      <c r="BP55" s="235"/>
      <c r="BQ55" s="235"/>
      <c r="BR55" s="235"/>
    </row>
    <row r="56" spans="2:70">
      <c r="B56" s="235"/>
      <c r="C56" s="235"/>
      <c r="D56" s="235"/>
      <c r="E56" s="235"/>
      <c r="F56" s="235"/>
      <c r="G56" s="235"/>
      <c r="H56" s="235"/>
      <c r="I56" s="235"/>
      <c r="K56" s="235"/>
      <c r="L56" s="235"/>
      <c r="M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5"/>
      <c r="AT56" s="235"/>
      <c r="AU56" s="235"/>
      <c r="AV56" s="235"/>
      <c r="AW56" s="235"/>
      <c r="AX56" s="235"/>
      <c r="AY56" s="235"/>
      <c r="AZ56" s="235"/>
      <c r="BA56" s="235"/>
      <c r="BB56" s="235"/>
      <c r="BC56" s="235"/>
      <c r="BD56" s="235"/>
      <c r="BE56" s="235"/>
      <c r="BF56" s="235"/>
      <c r="BG56" s="235"/>
      <c r="BH56" s="235"/>
      <c r="BI56" s="235"/>
      <c r="BJ56" s="235"/>
      <c r="BK56" s="235"/>
      <c r="BL56" s="235"/>
      <c r="BM56" s="235"/>
      <c r="BN56" s="235"/>
      <c r="BO56" s="235"/>
      <c r="BP56" s="235"/>
      <c r="BQ56" s="235"/>
      <c r="BR56" s="235"/>
    </row>
    <row r="57" spans="2:70">
      <c r="B57" s="235"/>
      <c r="C57" s="235"/>
      <c r="D57" s="235"/>
      <c r="E57" s="235"/>
      <c r="F57" s="235"/>
      <c r="G57" s="235"/>
      <c r="H57" s="235"/>
      <c r="I57" s="235"/>
      <c r="K57" s="235"/>
      <c r="L57" s="235"/>
      <c r="M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c r="AQ57" s="235"/>
      <c r="AR57" s="235"/>
      <c r="AS57" s="235"/>
      <c r="AT57" s="235"/>
      <c r="AU57" s="235"/>
      <c r="AV57" s="235"/>
      <c r="AW57" s="235"/>
      <c r="AX57" s="235"/>
      <c r="AY57" s="235"/>
      <c r="AZ57" s="235"/>
      <c r="BA57" s="235"/>
      <c r="BB57" s="235"/>
      <c r="BC57" s="235"/>
      <c r="BD57" s="235"/>
      <c r="BE57" s="235"/>
      <c r="BF57" s="235"/>
      <c r="BG57" s="235"/>
      <c r="BH57" s="235"/>
      <c r="BI57" s="235"/>
      <c r="BJ57" s="235"/>
      <c r="BK57" s="235"/>
      <c r="BL57" s="235"/>
      <c r="BM57" s="235"/>
      <c r="BN57" s="235"/>
      <c r="BO57" s="235"/>
      <c r="BP57" s="235"/>
      <c r="BQ57" s="235"/>
      <c r="BR57" s="235"/>
    </row>
    <row r="58" spans="2:70">
      <c r="B58" s="235"/>
      <c r="C58" s="235"/>
      <c r="D58" s="235"/>
      <c r="E58" s="235"/>
      <c r="F58" s="235"/>
      <c r="G58" s="235"/>
      <c r="H58" s="235"/>
      <c r="I58" s="235"/>
      <c r="K58" s="235"/>
      <c r="L58" s="235"/>
      <c r="M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235"/>
      <c r="AO58" s="235"/>
      <c r="AP58" s="235"/>
      <c r="AQ58" s="235"/>
      <c r="AR58" s="235"/>
      <c r="AS58" s="235"/>
      <c r="AT58" s="235"/>
      <c r="AU58" s="235"/>
      <c r="AV58" s="235"/>
      <c r="AW58" s="235"/>
      <c r="AX58" s="235"/>
      <c r="AY58" s="235"/>
      <c r="AZ58" s="235"/>
      <c r="BA58" s="235"/>
      <c r="BB58" s="235"/>
      <c r="BC58" s="235"/>
      <c r="BD58" s="235"/>
      <c r="BE58" s="235"/>
      <c r="BF58" s="235"/>
      <c r="BG58" s="235"/>
      <c r="BH58" s="235"/>
      <c r="BI58" s="235"/>
      <c r="BJ58" s="235"/>
      <c r="BK58" s="235"/>
      <c r="BL58" s="235"/>
      <c r="BM58" s="235"/>
      <c r="BN58" s="235"/>
      <c r="BO58" s="235"/>
      <c r="BP58" s="235"/>
      <c r="BQ58" s="235"/>
      <c r="BR58" s="235"/>
    </row>
    <row r="59" spans="2:70">
      <c r="B59" s="235"/>
      <c r="C59" s="235"/>
      <c r="D59" s="235"/>
      <c r="E59" s="235"/>
      <c r="F59" s="235"/>
      <c r="G59" s="235"/>
      <c r="H59" s="235"/>
      <c r="I59" s="235"/>
      <c r="K59" s="235"/>
      <c r="L59" s="235"/>
      <c r="M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c r="AP59" s="235"/>
      <c r="AQ59" s="235"/>
      <c r="AR59" s="235"/>
      <c r="AS59" s="235"/>
      <c r="AT59" s="235"/>
      <c r="AU59" s="235"/>
      <c r="AV59" s="235"/>
      <c r="AW59" s="235"/>
      <c r="AX59" s="235"/>
      <c r="AY59" s="235"/>
      <c r="AZ59" s="235"/>
      <c r="BA59" s="235"/>
      <c r="BB59" s="235"/>
      <c r="BC59" s="235"/>
      <c r="BD59" s="235"/>
      <c r="BE59" s="235"/>
      <c r="BF59" s="235"/>
      <c r="BG59" s="235"/>
      <c r="BH59" s="235"/>
      <c r="BI59" s="235"/>
      <c r="BJ59" s="235"/>
      <c r="BK59" s="235"/>
      <c r="BL59" s="235"/>
      <c r="BM59" s="235"/>
      <c r="BN59" s="235"/>
      <c r="BO59" s="235"/>
      <c r="BP59" s="235"/>
      <c r="BQ59" s="235"/>
      <c r="BR59" s="235"/>
    </row>
    <row r="60" spans="2:70">
      <c r="B60" s="235"/>
      <c r="C60" s="235"/>
      <c r="D60" s="235"/>
      <c r="E60" s="235"/>
      <c r="F60" s="235"/>
      <c r="G60" s="235"/>
      <c r="H60" s="235"/>
      <c r="I60" s="235"/>
      <c r="K60" s="235"/>
      <c r="L60" s="235"/>
      <c r="M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5"/>
      <c r="AP60" s="235"/>
      <c r="AQ60" s="235"/>
      <c r="AR60" s="235"/>
      <c r="AS60" s="235"/>
      <c r="AT60" s="235"/>
      <c r="AU60" s="235"/>
      <c r="AV60" s="235"/>
      <c r="AW60" s="235"/>
      <c r="AX60" s="235"/>
      <c r="AY60" s="235"/>
      <c r="AZ60" s="235"/>
      <c r="BA60" s="235"/>
      <c r="BB60" s="235"/>
      <c r="BC60" s="235"/>
      <c r="BD60" s="235"/>
      <c r="BE60" s="235"/>
      <c r="BF60" s="235"/>
      <c r="BG60" s="235"/>
      <c r="BH60" s="235"/>
      <c r="BI60" s="235"/>
      <c r="BJ60" s="235"/>
      <c r="BK60" s="235"/>
      <c r="BL60" s="235"/>
      <c r="BM60" s="235"/>
      <c r="BN60" s="235"/>
      <c r="BO60" s="235"/>
      <c r="BP60" s="235"/>
      <c r="BQ60" s="235"/>
      <c r="BR60" s="235"/>
    </row>
    <row r="61" spans="2:70">
      <c r="B61" s="235"/>
      <c r="C61" s="235"/>
      <c r="D61" s="235"/>
      <c r="E61" s="235"/>
      <c r="F61" s="235"/>
      <c r="G61" s="235"/>
      <c r="H61" s="235"/>
      <c r="I61" s="235"/>
      <c r="K61" s="235"/>
      <c r="L61" s="235"/>
      <c r="M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5"/>
      <c r="AU61" s="235"/>
      <c r="AV61" s="235"/>
      <c r="AW61" s="235"/>
      <c r="AX61" s="235"/>
      <c r="AY61" s="235"/>
      <c r="AZ61" s="235"/>
      <c r="BA61" s="235"/>
      <c r="BB61" s="235"/>
      <c r="BC61" s="235"/>
      <c r="BD61" s="235"/>
      <c r="BE61" s="235"/>
      <c r="BF61" s="235"/>
      <c r="BG61" s="235"/>
      <c r="BH61" s="235"/>
      <c r="BI61" s="235"/>
      <c r="BJ61" s="235"/>
      <c r="BK61" s="235"/>
      <c r="BL61" s="235"/>
      <c r="BM61" s="235"/>
      <c r="BN61" s="235"/>
      <c r="BO61" s="235"/>
      <c r="BP61" s="235"/>
      <c r="BQ61" s="235"/>
      <c r="BR61" s="235"/>
    </row>
    <row r="62" spans="2:70">
      <c r="B62" s="235"/>
      <c r="C62" s="235"/>
      <c r="D62" s="235"/>
      <c r="E62" s="235"/>
      <c r="F62" s="235"/>
      <c r="G62" s="235"/>
      <c r="H62" s="235"/>
      <c r="I62" s="235"/>
      <c r="K62" s="235"/>
      <c r="L62" s="235"/>
      <c r="M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5"/>
      <c r="AS62" s="235"/>
      <c r="AT62" s="235"/>
      <c r="AU62" s="235"/>
      <c r="AV62" s="235"/>
      <c r="AW62" s="235"/>
      <c r="AX62" s="235"/>
      <c r="AY62" s="235"/>
      <c r="AZ62" s="235"/>
      <c r="BA62" s="235"/>
      <c r="BB62" s="235"/>
      <c r="BC62" s="235"/>
      <c r="BD62" s="235"/>
      <c r="BE62" s="235"/>
      <c r="BF62" s="235"/>
      <c r="BG62" s="235"/>
      <c r="BH62" s="235"/>
      <c r="BI62" s="235"/>
      <c r="BJ62" s="235"/>
      <c r="BK62" s="235"/>
      <c r="BL62" s="235"/>
      <c r="BM62" s="235"/>
      <c r="BN62" s="235"/>
      <c r="BO62" s="235"/>
      <c r="BP62" s="235"/>
      <c r="BQ62" s="235"/>
      <c r="BR62" s="235"/>
    </row>
    <row r="63" spans="2:70">
      <c r="B63" s="235"/>
      <c r="C63" s="235"/>
      <c r="D63" s="235"/>
      <c r="E63" s="235"/>
      <c r="F63" s="235"/>
      <c r="G63" s="235"/>
      <c r="H63" s="235"/>
      <c r="I63" s="235"/>
      <c r="K63" s="235"/>
      <c r="L63" s="235"/>
      <c r="M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c r="AP63" s="235"/>
      <c r="AQ63" s="235"/>
      <c r="AR63" s="235"/>
      <c r="AS63" s="235"/>
      <c r="AT63" s="235"/>
      <c r="AU63" s="235"/>
      <c r="AV63" s="235"/>
      <c r="AW63" s="235"/>
      <c r="AX63" s="235"/>
      <c r="AY63" s="235"/>
      <c r="AZ63" s="235"/>
      <c r="BA63" s="235"/>
      <c r="BB63" s="235"/>
      <c r="BC63" s="235"/>
      <c r="BD63" s="235"/>
      <c r="BE63" s="235"/>
      <c r="BF63" s="235"/>
      <c r="BG63" s="235"/>
      <c r="BH63" s="235"/>
      <c r="BI63" s="235"/>
      <c r="BJ63" s="235"/>
      <c r="BK63" s="235"/>
      <c r="BL63" s="235"/>
      <c r="BM63" s="235"/>
      <c r="BN63" s="235"/>
      <c r="BO63" s="235"/>
      <c r="BP63" s="235"/>
      <c r="BQ63" s="235"/>
      <c r="BR63" s="235"/>
    </row>
    <row r="64" spans="2:70">
      <c r="B64" s="235"/>
      <c r="C64" s="235"/>
      <c r="D64" s="235"/>
      <c r="E64" s="235"/>
      <c r="F64" s="235"/>
      <c r="G64" s="235"/>
      <c r="H64" s="235"/>
      <c r="I64" s="235"/>
      <c r="K64" s="235"/>
      <c r="L64" s="235"/>
      <c r="M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35"/>
      <c r="AR64" s="235"/>
      <c r="AS64" s="235"/>
      <c r="AT64" s="235"/>
      <c r="AU64" s="235"/>
      <c r="AV64" s="235"/>
      <c r="AW64" s="235"/>
      <c r="AX64" s="235"/>
      <c r="AY64" s="235"/>
      <c r="AZ64" s="235"/>
      <c r="BA64" s="235"/>
      <c r="BB64" s="235"/>
      <c r="BC64" s="235"/>
      <c r="BD64" s="235"/>
      <c r="BE64" s="235"/>
      <c r="BF64" s="235"/>
      <c r="BG64" s="235"/>
      <c r="BH64" s="235"/>
      <c r="BI64" s="235"/>
      <c r="BJ64" s="235"/>
      <c r="BK64" s="235"/>
      <c r="BL64" s="235"/>
      <c r="BM64" s="235"/>
      <c r="BN64" s="235"/>
      <c r="BO64" s="235"/>
      <c r="BP64" s="235"/>
      <c r="BQ64" s="235"/>
      <c r="BR64" s="235"/>
    </row>
    <row r="65" spans="2:70">
      <c r="B65" s="235"/>
      <c r="C65" s="235"/>
      <c r="D65" s="235"/>
      <c r="E65" s="235"/>
      <c r="F65" s="235"/>
      <c r="G65" s="235"/>
      <c r="H65" s="235"/>
      <c r="I65" s="235"/>
      <c r="K65" s="235"/>
      <c r="L65" s="235"/>
      <c r="M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5"/>
      <c r="AZ65" s="235"/>
      <c r="BA65" s="235"/>
      <c r="BB65" s="235"/>
      <c r="BC65" s="235"/>
      <c r="BD65" s="235"/>
      <c r="BE65" s="235"/>
      <c r="BF65" s="235"/>
      <c r="BG65" s="235"/>
      <c r="BH65" s="235"/>
      <c r="BI65" s="235"/>
      <c r="BJ65" s="235"/>
      <c r="BK65" s="235"/>
      <c r="BL65" s="235"/>
      <c r="BM65" s="235"/>
      <c r="BN65" s="235"/>
      <c r="BO65" s="235"/>
      <c r="BP65" s="235"/>
      <c r="BQ65" s="235"/>
      <c r="BR65" s="235"/>
    </row>
    <row r="66" spans="2:70">
      <c r="B66" s="235"/>
      <c r="C66" s="235"/>
      <c r="D66" s="235"/>
      <c r="E66" s="235"/>
      <c r="F66" s="235"/>
      <c r="G66" s="235"/>
      <c r="H66" s="235"/>
      <c r="I66" s="235"/>
      <c r="K66" s="235"/>
      <c r="L66" s="235"/>
      <c r="M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235"/>
      <c r="AT66" s="235"/>
      <c r="AU66" s="235"/>
      <c r="AV66" s="235"/>
      <c r="AW66" s="235"/>
      <c r="AX66" s="235"/>
      <c r="AY66" s="235"/>
      <c r="AZ66" s="235"/>
      <c r="BA66" s="235"/>
      <c r="BB66" s="235"/>
      <c r="BC66" s="235"/>
      <c r="BD66" s="235"/>
      <c r="BE66" s="235"/>
      <c r="BF66" s="235"/>
      <c r="BG66" s="235"/>
      <c r="BH66" s="235"/>
      <c r="BI66" s="235"/>
      <c r="BJ66" s="235"/>
      <c r="BK66" s="235"/>
      <c r="BL66" s="235"/>
      <c r="BM66" s="235"/>
      <c r="BN66" s="235"/>
      <c r="BO66" s="235"/>
      <c r="BP66" s="235"/>
      <c r="BQ66" s="235"/>
      <c r="BR66" s="235"/>
    </row>
    <row r="67" spans="2:70">
      <c r="B67" s="235"/>
      <c r="C67" s="235"/>
      <c r="D67" s="235"/>
      <c r="E67" s="235"/>
      <c r="F67" s="235"/>
      <c r="G67" s="235"/>
      <c r="H67" s="235"/>
      <c r="I67" s="235"/>
      <c r="K67" s="235"/>
      <c r="L67" s="235"/>
      <c r="M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235"/>
      <c r="AR67" s="235"/>
      <c r="AS67" s="235"/>
      <c r="AT67" s="235"/>
      <c r="AU67" s="235"/>
      <c r="AV67" s="235"/>
      <c r="AW67" s="235"/>
      <c r="AX67" s="235"/>
      <c r="AY67" s="235"/>
      <c r="AZ67" s="235"/>
      <c r="BA67" s="235"/>
      <c r="BB67" s="235"/>
      <c r="BC67" s="235"/>
      <c r="BD67" s="235"/>
      <c r="BE67" s="235"/>
      <c r="BF67" s="235"/>
      <c r="BG67" s="235"/>
      <c r="BH67" s="235"/>
      <c r="BI67" s="235"/>
      <c r="BJ67" s="235"/>
      <c r="BK67" s="235"/>
      <c r="BL67" s="235"/>
      <c r="BM67" s="235"/>
      <c r="BN67" s="235"/>
      <c r="BO67" s="235"/>
      <c r="BP67" s="235"/>
      <c r="BQ67" s="235"/>
      <c r="BR67" s="235"/>
    </row>
    <row r="68" spans="2:70">
      <c r="B68" s="235"/>
      <c r="C68" s="235"/>
      <c r="D68" s="235"/>
      <c r="E68" s="235"/>
      <c r="F68" s="235"/>
      <c r="G68" s="235"/>
      <c r="H68" s="235"/>
      <c r="I68" s="235"/>
      <c r="K68" s="235"/>
      <c r="L68" s="235"/>
      <c r="M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235"/>
      <c r="AV68" s="235"/>
      <c r="AW68" s="235"/>
      <c r="AX68" s="235"/>
      <c r="AY68" s="235"/>
      <c r="AZ68" s="235"/>
      <c r="BA68" s="235"/>
      <c r="BB68" s="235"/>
      <c r="BC68" s="235"/>
      <c r="BD68" s="235"/>
      <c r="BE68" s="235"/>
      <c r="BF68" s="235"/>
      <c r="BG68" s="235"/>
      <c r="BH68" s="235"/>
      <c r="BI68" s="235"/>
      <c r="BJ68" s="235"/>
      <c r="BK68" s="235"/>
      <c r="BL68" s="235"/>
      <c r="BM68" s="235"/>
      <c r="BN68" s="235"/>
      <c r="BO68" s="235"/>
      <c r="BP68" s="235"/>
      <c r="BQ68" s="235"/>
      <c r="BR68" s="235"/>
    </row>
    <row r="69" spans="2:70">
      <c r="B69" s="235"/>
      <c r="C69" s="235"/>
      <c r="D69" s="235"/>
      <c r="E69" s="235"/>
      <c r="F69" s="235"/>
      <c r="G69" s="235"/>
      <c r="H69" s="235"/>
      <c r="I69" s="235"/>
      <c r="K69" s="235"/>
      <c r="L69" s="235"/>
      <c r="M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5"/>
      <c r="AN69" s="235"/>
      <c r="AO69" s="235"/>
      <c r="AP69" s="235"/>
      <c r="AQ69" s="235"/>
      <c r="AR69" s="235"/>
      <c r="AS69" s="235"/>
      <c r="AT69" s="235"/>
      <c r="AU69" s="235"/>
      <c r="AV69" s="235"/>
      <c r="AW69" s="235"/>
      <c r="AX69" s="235"/>
      <c r="AY69" s="235"/>
      <c r="AZ69" s="235"/>
      <c r="BA69" s="235"/>
      <c r="BB69" s="235"/>
      <c r="BC69" s="235"/>
      <c r="BD69" s="235"/>
      <c r="BE69" s="235"/>
      <c r="BF69" s="235"/>
      <c r="BG69" s="235"/>
      <c r="BH69" s="235"/>
      <c r="BI69" s="235"/>
      <c r="BJ69" s="235"/>
      <c r="BK69" s="235"/>
      <c r="BL69" s="235"/>
      <c r="BM69" s="235"/>
      <c r="BN69" s="235"/>
      <c r="BO69" s="235"/>
      <c r="BP69" s="235"/>
      <c r="BQ69" s="235"/>
      <c r="BR69" s="235"/>
    </row>
    <row r="70" spans="2:70">
      <c r="B70" s="235"/>
      <c r="C70" s="235"/>
      <c r="D70" s="235"/>
      <c r="E70" s="235"/>
      <c r="F70" s="235"/>
      <c r="G70" s="235"/>
      <c r="H70" s="235"/>
      <c r="I70" s="235"/>
      <c r="K70" s="235"/>
      <c r="L70" s="235"/>
      <c r="M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5"/>
      <c r="BA70" s="235"/>
      <c r="BB70" s="235"/>
      <c r="BC70" s="235"/>
      <c r="BD70" s="235"/>
      <c r="BE70" s="235"/>
      <c r="BF70" s="235"/>
      <c r="BG70" s="235"/>
      <c r="BH70" s="235"/>
      <c r="BI70" s="235"/>
      <c r="BJ70" s="235"/>
      <c r="BK70" s="235"/>
      <c r="BL70" s="235"/>
      <c r="BM70" s="235"/>
      <c r="BN70" s="235"/>
      <c r="BO70" s="235"/>
      <c r="BP70" s="235"/>
      <c r="BQ70" s="235"/>
      <c r="BR70" s="235"/>
    </row>
    <row r="71" spans="2:70">
      <c r="B71" s="235"/>
      <c r="C71" s="235"/>
      <c r="D71" s="235"/>
      <c r="E71" s="235"/>
      <c r="F71" s="235"/>
      <c r="G71" s="235"/>
      <c r="H71" s="235"/>
      <c r="I71" s="235"/>
      <c r="K71" s="235"/>
      <c r="L71" s="235"/>
      <c r="M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235"/>
      <c r="AP71" s="235"/>
      <c r="AQ71" s="235"/>
      <c r="AR71" s="235"/>
      <c r="AS71" s="235"/>
      <c r="AT71" s="235"/>
      <c r="AU71" s="235"/>
      <c r="AV71" s="235"/>
      <c r="AW71" s="235"/>
      <c r="AX71" s="235"/>
      <c r="AY71" s="235"/>
      <c r="AZ71" s="235"/>
      <c r="BA71" s="235"/>
      <c r="BB71" s="235"/>
      <c r="BC71" s="235"/>
      <c r="BD71" s="235"/>
      <c r="BE71" s="235"/>
      <c r="BF71" s="235"/>
      <c r="BG71" s="235"/>
      <c r="BH71" s="235"/>
      <c r="BI71" s="235"/>
      <c r="BJ71" s="235"/>
      <c r="BK71" s="235"/>
      <c r="BL71" s="235"/>
      <c r="BM71" s="235"/>
      <c r="BN71" s="235"/>
      <c r="BO71" s="235"/>
      <c r="BP71" s="235"/>
      <c r="BQ71" s="235"/>
      <c r="BR71" s="235"/>
    </row>
    <row r="72" spans="2:70">
      <c r="B72" s="235"/>
      <c r="C72" s="235"/>
      <c r="D72" s="235"/>
      <c r="E72" s="235"/>
      <c r="F72" s="235"/>
      <c r="G72" s="235"/>
      <c r="H72" s="235"/>
      <c r="I72" s="235"/>
      <c r="K72" s="235"/>
      <c r="L72" s="235"/>
      <c r="M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c r="AP72" s="235"/>
      <c r="AQ72" s="235"/>
      <c r="AR72" s="235"/>
      <c r="AS72" s="235"/>
      <c r="AT72" s="235"/>
      <c r="AU72" s="235"/>
      <c r="AV72" s="235"/>
      <c r="AW72" s="235"/>
      <c r="AX72" s="235"/>
      <c r="AY72" s="235"/>
      <c r="AZ72" s="235"/>
      <c r="BA72" s="235"/>
      <c r="BB72" s="235"/>
      <c r="BC72" s="235"/>
      <c r="BD72" s="235"/>
      <c r="BE72" s="235"/>
      <c r="BF72" s="235"/>
      <c r="BG72" s="235"/>
      <c r="BH72" s="235"/>
      <c r="BI72" s="235"/>
      <c r="BJ72" s="235"/>
      <c r="BK72" s="235"/>
      <c r="BL72" s="235"/>
      <c r="BM72" s="235"/>
      <c r="BN72" s="235"/>
      <c r="BO72" s="235"/>
      <c r="BP72" s="235"/>
      <c r="BQ72" s="235"/>
      <c r="BR72" s="235"/>
    </row>
    <row r="73" spans="2:70">
      <c r="B73" s="235"/>
      <c r="C73" s="235"/>
      <c r="D73" s="235"/>
      <c r="E73" s="235"/>
      <c r="F73" s="235"/>
      <c r="G73" s="235"/>
      <c r="H73" s="235"/>
      <c r="I73" s="235"/>
      <c r="K73" s="235"/>
      <c r="L73" s="235"/>
      <c r="M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235"/>
      <c r="AP73" s="235"/>
      <c r="AQ73" s="235"/>
      <c r="AR73" s="235"/>
      <c r="AS73" s="235"/>
      <c r="AT73" s="235"/>
      <c r="AU73" s="235"/>
      <c r="AV73" s="235"/>
      <c r="AW73" s="235"/>
      <c r="AX73" s="235"/>
      <c r="AY73" s="235"/>
      <c r="AZ73" s="235"/>
      <c r="BA73" s="235"/>
      <c r="BB73" s="235"/>
      <c r="BC73" s="235"/>
      <c r="BD73" s="235"/>
      <c r="BE73" s="235"/>
      <c r="BF73" s="235"/>
      <c r="BG73" s="235"/>
      <c r="BH73" s="235"/>
      <c r="BI73" s="235"/>
      <c r="BJ73" s="235"/>
      <c r="BK73" s="235"/>
      <c r="BL73" s="235"/>
      <c r="BM73" s="235"/>
      <c r="BN73" s="235"/>
      <c r="BO73" s="235"/>
      <c r="BP73" s="235"/>
      <c r="BQ73" s="235"/>
      <c r="BR73" s="235"/>
    </row>
    <row r="74" spans="2:70">
      <c r="B74" s="235"/>
      <c r="C74" s="235"/>
      <c r="D74" s="235"/>
      <c r="E74" s="235"/>
      <c r="F74" s="235"/>
      <c r="G74" s="235"/>
      <c r="H74" s="235"/>
      <c r="I74" s="235"/>
      <c r="K74" s="235"/>
      <c r="L74" s="235"/>
      <c r="M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35"/>
      <c r="AP74" s="235"/>
      <c r="AQ74" s="235"/>
      <c r="AR74" s="235"/>
      <c r="AS74" s="235"/>
      <c r="AT74" s="235"/>
      <c r="AU74" s="235"/>
      <c r="AV74" s="235"/>
      <c r="AW74" s="235"/>
      <c r="AX74" s="235"/>
      <c r="AY74" s="235"/>
      <c r="AZ74" s="235"/>
      <c r="BA74" s="235"/>
      <c r="BB74" s="235"/>
      <c r="BC74" s="235"/>
      <c r="BD74" s="235"/>
      <c r="BE74" s="235"/>
      <c r="BF74" s="235"/>
      <c r="BG74" s="235"/>
      <c r="BH74" s="235"/>
      <c r="BI74" s="235"/>
      <c r="BJ74" s="235"/>
      <c r="BK74" s="235"/>
      <c r="BL74" s="235"/>
      <c r="BM74" s="235"/>
      <c r="BN74" s="235"/>
      <c r="BO74" s="235"/>
      <c r="BP74" s="235"/>
      <c r="BQ74" s="235"/>
      <c r="BR74" s="235"/>
    </row>
    <row r="75" spans="2:70">
      <c r="B75" s="235"/>
      <c r="C75" s="235"/>
      <c r="D75" s="235"/>
      <c r="E75" s="235"/>
      <c r="F75" s="235"/>
      <c r="G75" s="235"/>
      <c r="H75" s="235"/>
      <c r="I75" s="235"/>
      <c r="K75" s="235"/>
      <c r="L75" s="235"/>
      <c r="M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235"/>
      <c r="AX75" s="235"/>
      <c r="AY75" s="235"/>
      <c r="AZ75" s="235"/>
      <c r="BA75" s="235"/>
      <c r="BB75" s="235"/>
      <c r="BC75" s="235"/>
      <c r="BD75" s="235"/>
      <c r="BE75" s="235"/>
      <c r="BF75" s="235"/>
      <c r="BG75" s="235"/>
      <c r="BH75" s="235"/>
      <c r="BI75" s="235"/>
      <c r="BJ75" s="235"/>
      <c r="BK75" s="235"/>
      <c r="BL75" s="235"/>
      <c r="BM75" s="235"/>
      <c r="BN75" s="235"/>
      <c r="BO75" s="235"/>
      <c r="BP75" s="235"/>
      <c r="BQ75" s="235"/>
      <c r="BR75" s="235"/>
    </row>
    <row r="76" spans="2:70">
      <c r="B76" s="235"/>
      <c r="C76" s="235"/>
      <c r="D76" s="235"/>
      <c r="E76" s="235"/>
      <c r="F76" s="235"/>
      <c r="G76" s="235"/>
      <c r="H76" s="235"/>
      <c r="I76" s="235"/>
      <c r="K76" s="235"/>
      <c r="L76" s="235"/>
      <c r="M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235"/>
      <c r="AX76" s="235"/>
      <c r="AY76" s="235"/>
      <c r="AZ76" s="235"/>
      <c r="BA76" s="235"/>
      <c r="BB76" s="235"/>
      <c r="BC76" s="235"/>
      <c r="BD76" s="235"/>
      <c r="BE76" s="235"/>
      <c r="BF76" s="235"/>
      <c r="BG76" s="235"/>
      <c r="BH76" s="235"/>
      <c r="BI76" s="235"/>
      <c r="BJ76" s="235"/>
      <c r="BK76" s="235"/>
      <c r="BL76" s="235"/>
      <c r="BM76" s="235"/>
      <c r="BN76" s="235"/>
      <c r="BO76" s="235"/>
      <c r="BP76" s="235"/>
      <c r="BQ76" s="235"/>
      <c r="BR76" s="235"/>
    </row>
    <row r="77" spans="2:70">
      <c r="B77" s="235"/>
      <c r="C77" s="235"/>
      <c r="D77" s="235"/>
      <c r="E77" s="235"/>
      <c r="F77" s="235"/>
      <c r="G77" s="235"/>
      <c r="H77" s="235"/>
      <c r="I77" s="235"/>
      <c r="K77" s="235"/>
      <c r="L77" s="235"/>
      <c r="M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235"/>
      <c r="AS77" s="235"/>
      <c r="AT77" s="235"/>
      <c r="AU77" s="235"/>
      <c r="AV77" s="235"/>
      <c r="AW77" s="235"/>
      <c r="AX77" s="235"/>
      <c r="AY77" s="235"/>
      <c r="AZ77" s="235"/>
      <c r="BA77" s="235"/>
      <c r="BB77" s="235"/>
      <c r="BC77" s="235"/>
      <c r="BD77" s="235"/>
      <c r="BE77" s="235"/>
      <c r="BF77" s="235"/>
      <c r="BG77" s="235"/>
      <c r="BH77" s="235"/>
      <c r="BI77" s="235"/>
      <c r="BJ77" s="235"/>
      <c r="BK77" s="235"/>
      <c r="BL77" s="235"/>
      <c r="BM77" s="235"/>
      <c r="BN77" s="235"/>
      <c r="BO77" s="235"/>
      <c r="BP77" s="235"/>
      <c r="BQ77" s="235"/>
      <c r="BR77" s="235"/>
    </row>
    <row r="78" spans="2:70">
      <c r="B78" s="235"/>
      <c r="C78" s="235"/>
      <c r="D78" s="235"/>
      <c r="E78" s="235"/>
      <c r="F78" s="235"/>
      <c r="G78" s="235"/>
      <c r="H78" s="235"/>
      <c r="I78" s="235"/>
      <c r="K78" s="235"/>
      <c r="L78" s="235"/>
      <c r="M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row>
    <row r="79" spans="2:70">
      <c r="B79" s="235"/>
      <c r="C79" s="235"/>
      <c r="D79" s="235"/>
      <c r="E79" s="235"/>
      <c r="F79" s="235"/>
      <c r="G79" s="235"/>
      <c r="H79" s="235"/>
      <c r="I79" s="235"/>
      <c r="K79" s="235"/>
      <c r="L79" s="235"/>
      <c r="M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5"/>
      <c r="AP79" s="235"/>
      <c r="AQ79" s="235"/>
      <c r="AR79" s="235"/>
      <c r="AS79" s="235"/>
      <c r="AT79" s="235"/>
      <c r="AU79" s="235"/>
      <c r="AV79" s="235"/>
      <c r="AW79" s="235"/>
      <c r="AX79" s="235"/>
      <c r="AY79" s="235"/>
      <c r="AZ79" s="235"/>
      <c r="BA79" s="235"/>
      <c r="BB79" s="235"/>
      <c r="BC79" s="235"/>
      <c r="BD79" s="235"/>
      <c r="BE79" s="235"/>
      <c r="BF79" s="235"/>
      <c r="BG79" s="235"/>
      <c r="BH79" s="235"/>
      <c r="BI79" s="235"/>
      <c r="BJ79" s="235"/>
      <c r="BK79" s="235"/>
      <c r="BL79" s="235"/>
      <c r="BM79" s="235"/>
      <c r="BN79" s="235"/>
      <c r="BO79" s="235"/>
      <c r="BP79" s="235"/>
      <c r="BQ79" s="235"/>
      <c r="BR79" s="235"/>
    </row>
    <row r="80" spans="2:70">
      <c r="B80" s="235"/>
      <c r="C80" s="235"/>
      <c r="D80" s="235"/>
      <c r="E80" s="235"/>
      <c r="F80" s="235"/>
      <c r="G80" s="235"/>
      <c r="H80" s="235"/>
      <c r="I80" s="235"/>
      <c r="K80" s="235"/>
      <c r="L80" s="235"/>
      <c r="M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235"/>
      <c r="AP80" s="235"/>
      <c r="AQ80" s="235"/>
      <c r="AR80" s="235"/>
      <c r="AS80" s="235"/>
      <c r="AT80" s="235"/>
      <c r="AU80" s="235"/>
      <c r="AV80" s="235"/>
      <c r="AW80" s="235"/>
      <c r="AX80" s="235"/>
      <c r="AY80" s="235"/>
      <c r="AZ80" s="235"/>
      <c r="BA80" s="235"/>
      <c r="BB80" s="235"/>
      <c r="BC80" s="235"/>
      <c r="BD80" s="235"/>
      <c r="BE80" s="235"/>
      <c r="BF80" s="235"/>
      <c r="BG80" s="235"/>
      <c r="BH80" s="235"/>
      <c r="BI80" s="235"/>
      <c r="BJ80" s="235"/>
      <c r="BK80" s="235"/>
      <c r="BL80" s="235"/>
      <c r="BM80" s="235"/>
      <c r="BN80" s="235"/>
      <c r="BO80" s="235"/>
      <c r="BP80" s="235"/>
      <c r="BQ80" s="235"/>
      <c r="BR80" s="235"/>
    </row>
    <row r="81" spans="2:70">
      <c r="B81" s="235"/>
      <c r="C81" s="235"/>
      <c r="D81" s="235"/>
      <c r="E81" s="235"/>
      <c r="F81" s="235"/>
      <c r="G81" s="235"/>
      <c r="H81" s="235"/>
      <c r="I81" s="235"/>
      <c r="K81" s="235"/>
      <c r="L81" s="235"/>
      <c r="M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235"/>
      <c r="AP81" s="235"/>
      <c r="AQ81" s="235"/>
      <c r="AR81" s="235"/>
      <c r="AS81" s="235"/>
      <c r="AT81" s="235"/>
      <c r="AU81" s="235"/>
      <c r="AV81" s="235"/>
      <c r="AW81" s="235"/>
      <c r="AX81" s="235"/>
      <c r="AY81" s="235"/>
      <c r="AZ81" s="235"/>
      <c r="BA81" s="235"/>
      <c r="BB81" s="235"/>
      <c r="BC81" s="235"/>
      <c r="BD81" s="235"/>
      <c r="BE81" s="235"/>
      <c r="BF81" s="235"/>
      <c r="BG81" s="235"/>
      <c r="BH81" s="235"/>
      <c r="BI81" s="235"/>
      <c r="BJ81" s="235"/>
      <c r="BK81" s="235"/>
      <c r="BL81" s="235"/>
      <c r="BM81" s="235"/>
      <c r="BN81" s="235"/>
      <c r="BO81" s="235"/>
      <c r="BP81" s="235"/>
      <c r="BQ81" s="235"/>
      <c r="BR81" s="235"/>
    </row>
    <row r="82" spans="2:70">
      <c r="B82" s="235"/>
      <c r="C82" s="235"/>
      <c r="D82" s="235"/>
      <c r="E82" s="235"/>
      <c r="F82" s="235"/>
      <c r="G82" s="235"/>
      <c r="H82" s="235"/>
      <c r="I82" s="235"/>
      <c r="K82" s="235"/>
      <c r="L82" s="235"/>
      <c r="M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235"/>
      <c r="AP82" s="235"/>
      <c r="AQ82" s="235"/>
      <c r="AR82" s="235"/>
      <c r="AS82" s="235"/>
      <c r="AT82" s="235"/>
      <c r="AU82" s="235"/>
      <c r="AV82" s="235"/>
      <c r="AW82" s="235"/>
      <c r="AX82" s="235"/>
      <c r="AY82" s="235"/>
      <c r="AZ82" s="235"/>
      <c r="BA82" s="235"/>
      <c r="BB82" s="235"/>
      <c r="BC82" s="235"/>
      <c r="BD82" s="235"/>
      <c r="BE82" s="235"/>
      <c r="BF82" s="235"/>
      <c r="BG82" s="235"/>
      <c r="BH82" s="235"/>
      <c r="BI82" s="235"/>
      <c r="BJ82" s="235"/>
      <c r="BK82" s="235"/>
      <c r="BL82" s="235"/>
      <c r="BM82" s="235"/>
      <c r="BN82" s="235"/>
      <c r="BO82" s="235"/>
      <c r="BP82" s="235"/>
      <c r="BQ82" s="235"/>
      <c r="BR82" s="235"/>
    </row>
    <row r="83" spans="2:70">
      <c r="B83" s="235"/>
      <c r="C83" s="235"/>
      <c r="D83" s="235"/>
      <c r="E83" s="235"/>
      <c r="F83" s="235"/>
      <c r="G83" s="235"/>
      <c r="H83" s="235"/>
      <c r="I83" s="235"/>
      <c r="K83" s="235"/>
      <c r="L83" s="235"/>
      <c r="M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235"/>
      <c r="AP83" s="235"/>
      <c r="AQ83" s="235"/>
      <c r="AR83" s="235"/>
      <c r="AS83" s="235"/>
      <c r="AT83" s="235"/>
      <c r="AU83" s="235"/>
      <c r="AV83" s="235"/>
      <c r="AW83" s="235"/>
      <c r="AX83" s="235"/>
      <c r="AY83" s="235"/>
      <c r="AZ83" s="235"/>
      <c r="BA83" s="235"/>
      <c r="BB83" s="235"/>
      <c r="BC83" s="235"/>
      <c r="BD83" s="235"/>
      <c r="BE83" s="235"/>
      <c r="BF83" s="235"/>
      <c r="BG83" s="235"/>
      <c r="BH83" s="235"/>
      <c r="BI83" s="235"/>
      <c r="BJ83" s="235"/>
      <c r="BK83" s="235"/>
      <c r="BL83" s="235"/>
      <c r="BM83" s="235"/>
      <c r="BN83" s="235"/>
      <c r="BO83" s="235"/>
      <c r="BP83" s="235"/>
      <c r="BQ83" s="235"/>
      <c r="BR83" s="235"/>
    </row>
    <row r="84" spans="2:70">
      <c r="B84" s="235"/>
      <c r="C84" s="235"/>
      <c r="D84" s="235"/>
      <c r="E84" s="235"/>
      <c r="F84" s="235"/>
      <c r="G84" s="235"/>
      <c r="H84" s="235"/>
      <c r="I84" s="235"/>
      <c r="K84" s="235"/>
      <c r="L84" s="235"/>
      <c r="M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235"/>
      <c r="AP84" s="235"/>
      <c r="AQ84" s="235"/>
      <c r="AR84" s="235"/>
      <c r="AS84" s="235"/>
      <c r="AT84" s="235"/>
      <c r="AU84" s="235"/>
      <c r="AV84" s="235"/>
      <c r="AW84" s="235"/>
      <c r="AX84" s="235"/>
      <c r="AY84" s="235"/>
      <c r="AZ84" s="235"/>
      <c r="BA84" s="235"/>
      <c r="BB84" s="235"/>
      <c r="BC84" s="235"/>
      <c r="BD84" s="235"/>
      <c r="BE84" s="235"/>
      <c r="BF84" s="235"/>
      <c r="BG84" s="235"/>
      <c r="BH84" s="235"/>
      <c r="BI84" s="235"/>
      <c r="BJ84" s="235"/>
      <c r="BK84" s="235"/>
      <c r="BL84" s="235"/>
      <c r="BM84" s="235"/>
      <c r="BN84" s="235"/>
      <c r="BO84" s="235"/>
      <c r="BP84" s="235"/>
      <c r="BQ84" s="235"/>
      <c r="BR84" s="235"/>
    </row>
    <row r="85" spans="2:70">
      <c r="B85" s="235"/>
      <c r="C85" s="235"/>
      <c r="D85" s="235"/>
      <c r="E85" s="235"/>
      <c r="F85" s="235"/>
      <c r="G85" s="235"/>
      <c r="H85" s="235"/>
      <c r="I85" s="235"/>
      <c r="K85" s="235"/>
      <c r="L85" s="235"/>
      <c r="M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235"/>
      <c r="AQ85" s="235"/>
      <c r="AR85" s="235"/>
      <c r="AS85" s="235"/>
      <c r="AT85" s="235"/>
      <c r="AU85" s="235"/>
      <c r="AV85" s="235"/>
      <c r="AW85" s="235"/>
      <c r="AX85" s="235"/>
      <c r="AY85" s="235"/>
      <c r="AZ85" s="235"/>
      <c r="BA85" s="235"/>
      <c r="BB85" s="235"/>
      <c r="BC85" s="235"/>
      <c r="BD85" s="235"/>
      <c r="BE85" s="235"/>
      <c r="BF85" s="235"/>
      <c r="BG85" s="235"/>
      <c r="BH85" s="235"/>
      <c r="BI85" s="235"/>
      <c r="BJ85" s="235"/>
      <c r="BK85" s="235"/>
      <c r="BL85" s="235"/>
      <c r="BM85" s="235"/>
      <c r="BN85" s="235"/>
      <c r="BO85" s="235"/>
      <c r="BP85" s="235"/>
      <c r="BQ85" s="235"/>
      <c r="BR85" s="235"/>
    </row>
    <row r="86" spans="2:70">
      <c r="B86" s="235"/>
      <c r="C86" s="235"/>
      <c r="D86" s="235"/>
      <c r="E86" s="235"/>
      <c r="F86" s="235"/>
      <c r="G86" s="235"/>
      <c r="H86" s="235"/>
      <c r="I86" s="235"/>
      <c r="K86" s="235"/>
      <c r="L86" s="235"/>
      <c r="M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235"/>
      <c r="AP86" s="235"/>
      <c r="AQ86" s="235"/>
      <c r="AR86" s="235"/>
      <c r="AS86" s="235"/>
      <c r="AT86" s="235"/>
      <c r="AU86" s="235"/>
      <c r="AV86" s="235"/>
      <c r="AW86" s="235"/>
      <c r="AX86" s="235"/>
      <c r="AY86" s="235"/>
      <c r="AZ86" s="235"/>
      <c r="BA86" s="235"/>
      <c r="BB86" s="235"/>
      <c r="BC86" s="235"/>
      <c r="BD86" s="235"/>
      <c r="BE86" s="235"/>
      <c r="BF86" s="235"/>
      <c r="BG86" s="235"/>
      <c r="BH86" s="235"/>
      <c r="BI86" s="235"/>
      <c r="BJ86" s="235"/>
      <c r="BK86" s="235"/>
      <c r="BL86" s="235"/>
      <c r="BM86" s="235"/>
      <c r="BN86" s="235"/>
      <c r="BO86" s="235"/>
      <c r="BP86" s="235"/>
      <c r="BQ86" s="235"/>
      <c r="BR86" s="235"/>
    </row>
    <row r="87" spans="2:70">
      <c r="B87" s="235"/>
      <c r="C87" s="235"/>
      <c r="D87" s="235"/>
      <c r="E87" s="235"/>
      <c r="F87" s="235"/>
      <c r="G87" s="235"/>
      <c r="H87" s="235"/>
      <c r="I87" s="235"/>
      <c r="K87" s="235"/>
      <c r="L87" s="235"/>
      <c r="M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235"/>
      <c r="AP87" s="235"/>
      <c r="AQ87" s="235"/>
      <c r="AR87" s="235"/>
      <c r="AS87" s="235"/>
      <c r="AT87" s="235"/>
      <c r="AU87" s="235"/>
      <c r="AV87" s="235"/>
      <c r="AW87" s="235"/>
      <c r="AX87" s="235"/>
      <c r="AY87" s="235"/>
      <c r="AZ87" s="235"/>
      <c r="BA87" s="235"/>
      <c r="BB87" s="235"/>
      <c r="BC87" s="235"/>
      <c r="BD87" s="235"/>
      <c r="BE87" s="235"/>
      <c r="BF87" s="235"/>
      <c r="BG87" s="235"/>
      <c r="BH87" s="235"/>
      <c r="BI87" s="235"/>
      <c r="BJ87" s="235"/>
      <c r="BK87" s="235"/>
      <c r="BL87" s="235"/>
      <c r="BM87" s="235"/>
      <c r="BN87" s="235"/>
      <c r="BO87" s="235"/>
      <c r="BP87" s="235"/>
      <c r="BQ87" s="235"/>
      <c r="BR87" s="235"/>
    </row>
    <row r="88" spans="2:70">
      <c r="B88" s="235"/>
      <c r="C88" s="235"/>
      <c r="D88" s="235"/>
      <c r="E88" s="235"/>
      <c r="F88" s="235"/>
      <c r="G88" s="235"/>
      <c r="H88" s="235"/>
      <c r="I88" s="235"/>
      <c r="K88" s="235"/>
      <c r="L88" s="235"/>
      <c r="M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235"/>
      <c r="AP88" s="235"/>
      <c r="AQ88" s="235"/>
      <c r="AR88" s="235"/>
      <c r="AS88" s="235"/>
      <c r="AT88" s="235"/>
      <c r="AU88" s="235"/>
      <c r="AV88" s="235"/>
      <c r="AW88" s="235"/>
      <c r="AX88" s="235"/>
      <c r="AY88" s="235"/>
      <c r="AZ88" s="235"/>
      <c r="BA88" s="235"/>
      <c r="BB88" s="235"/>
      <c r="BC88" s="235"/>
      <c r="BD88" s="235"/>
      <c r="BE88" s="235"/>
      <c r="BF88" s="235"/>
      <c r="BG88" s="235"/>
      <c r="BH88" s="235"/>
      <c r="BI88" s="235"/>
      <c r="BJ88" s="235"/>
      <c r="BK88" s="235"/>
      <c r="BL88" s="235"/>
      <c r="BM88" s="235"/>
      <c r="BN88" s="235"/>
      <c r="BO88" s="235"/>
      <c r="BP88" s="235"/>
      <c r="BQ88" s="235"/>
      <c r="BR88" s="235"/>
    </row>
    <row r="89" spans="2:70">
      <c r="B89" s="235"/>
      <c r="C89" s="235"/>
      <c r="D89" s="235"/>
      <c r="E89" s="235"/>
      <c r="F89" s="235"/>
      <c r="G89" s="235"/>
      <c r="H89" s="235"/>
      <c r="I89" s="235"/>
      <c r="K89" s="235"/>
      <c r="L89" s="235"/>
      <c r="M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5"/>
      <c r="BA89" s="235"/>
      <c r="BB89" s="235"/>
      <c r="BC89" s="235"/>
      <c r="BD89" s="235"/>
      <c r="BE89" s="235"/>
      <c r="BF89" s="235"/>
      <c r="BG89" s="235"/>
      <c r="BH89" s="235"/>
      <c r="BI89" s="235"/>
      <c r="BJ89" s="235"/>
      <c r="BK89" s="235"/>
      <c r="BL89" s="235"/>
      <c r="BM89" s="235"/>
      <c r="BN89" s="235"/>
      <c r="BO89" s="235"/>
      <c r="BP89" s="235"/>
      <c r="BQ89" s="235"/>
      <c r="BR89" s="235"/>
    </row>
    <row r="90" spans="2:70">
      <c r="B90" s="235"/>
      <c r="C90" s="235"/>
      <c r="D90" s="235"/>
      <c r="E90" s="235"/>
      <c r="F90" s="235"/>
      <c r="G90" s="235"/>
      <c r="H90" s="235"/>
      <c r="I90" s="235"/>
      <c r="K90" s="235"/>
      <c r="L90" s="235"/>
      <c r="M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5"/>
      <c r="BA90" s="235"/>
      <c r="BB90" s="235"/>
      <c r="BC90" s="235"/>
      <c r="BD90" s="235"/>
      <c r="BE90" s="235"/>
      <c r="BF90" s="235"/>
      <c r="BG90" s="235"/>
      <c r="BH90" s="235"/>
      <c r="BI90" s="235"/>
      <c r="BJ90" s="235"/>
      <c r="BK90" s="235"/>
      <c r="BL90" s="235"/>
      <c r="BM90" s="235"/>
      <c r="BN90" s="235"/>
      <c r="BO90" s="235"/>
      <c r="BP90" s="235"/>
      <c r="BQ90" s="235"/>
      <c r="BR90" s="235"/>
    </row>
    <row r="91" spans="2:70">
      <c r="B91" s="235"/>
      <c r="C91" s="235"/>
      <c r="D91" s="235"/>
      <c r="E91" s="235"/>
      <c r="F91" s="235"/>
      <c r="G91" s="235"/>
      <c r="H91" s="235"/>
      <c r="I91" s="235"/>
      <c r="K91" s="235"/>
      <c r="L91" s="235"/>
      <c r="M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5"/>
      <c r="BA91" s="235"/>
      <c r="BB91" s="235"/>
      <c r="BC91" s="235"/>
      <c r="BD91" s="235"/>
      <c r="BE91" s="235"/>
      <c r="BF91" s="235"/>
      <c r="BG91" s="235"/>
      <c r="BH91" s="235"/>
      <c r="BI91" s="235"/>
      <c r="BJ91" s="235"/>
      <c r="BK91" s="235"/>
      <c r="BL91" s="235"/>
      <c r="BM91" s="235"/>
      <c r="BN91" s="235"/>
      <c r="BO91" s="235"/>
      <c r="BP91" s="235"/>
      <c r="BQ91" s="235"/>
      <c r="BR91" s="235"/>
    </row>
    <row r="92" spans="2:70">
      <c r="B92" s="235"/>
      <c r="C92" s="235"/>
      <c r="D92" s="235"/>
      <c r="E92" s="235"/>
      <c r="F92" s="235"/>
      <c r="G92" s="235"/>
      <c r="H92" s="235"/>
      <c r="I92" s="235"/>
      <c r="K92" s="235"/>
      <c r="L92" s="235"/>
      <c r="M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5"/>
      <c r="BA92" s="235"/>
      <c r="BB92" s="235"/>
      <c r="BC92" s="235"/>
      <c r="BD92" s="235"/>
      <c r="BE92" s="235"/>
      <c r="BF92" s="235"/>
      <c r="BG92" s="235"/>
      <c r="BH92" s="235"/>
      <c r="BI92" s="235"/>
      <c r="BJ92" s="235"/>
      <c r="BK92" s="235"/>
      <c r="BL92" s="235"/>
      <c r="BM92" s="235"/>
      <c r="BN92" s="235"/>
      <c r="BO92" s="235"/>
      <c r="BP92" s="235"/>
      <c r="BQ92" s="235"/>
      <c r="BR92" s="235"/>
    </row>
    <row r="93" spans="2:70">
      <c r="B93" s="235"/>
      <c r="C93" s="235"/>
      <c r="D93" s="235"/>
      <c r="E93" s="235"/>
      <c r="F93" s="235"/>
      <c r="G93" s="235"/>
      <c r="H93" s="235"/>
      <c r="I93" s="235"/>
      <c r="K93" s="235"/>
      <c r="L93" s="235"/>
      <c r="M93" s="235"/>
      <c r="O93" s="235"/>
      <c r="P93" s="235"/>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5"/>
      <c r="BA93" s="235"/>
      <c r="BB93" s="235"/>
      <c r="BC93" s="235"/>
      <c r="BD93" s="235"/>
      <c r="BE93" s="235"/>
      <c r="BF93" s="235"/>
      <c r="BG93" s="235"/>
      <c r="BH93" s="235"/>
      <c r="BI93" s="235"/>
      <c r="BJ93" s="235"/>
      <c r="BK93" s="235"/>
      <c r="BL93" s="235"/>
      <c r="BM93" s="235"/>
      <c r="BN93" s="235"/>
      <c r="BO93" s="235"/>
      <c r="BP93" s="235"/>
      <c r="BQ93" s="235"/>
      <c r="BR93" s="235"/>
    </row>
    <row r="94" spans="2:70">
      <c r="B94" s="235"/>
      <c r="C94" s="235"/>
      <c r="D94" s="235"/>
      <c r="E94" s="235"/>
      <c r="F94" s="235"/>
      <c r="G94" s="235"/>
      <c r="H94" s="235"/>
      <c r="I94" s="235"/>
      <c r="K94" s="235"/>
      <c r="L94" s="235"/>
      <c r="M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5"/>
      <c r="BA94" s="235"/>
      <c r="BB94" s="235"/>
      <c r="BC94" s="235"/>
      <c r="BD94" s="235"/>
      <c r="BE94" s="235"/>
      <c r="BF94" s="235"/>
      <c r="BG94" s="235"/>
      <c r="BH94" s="235"/>
      <c r="BI94" s="235"/>
      <c r="BJ94" s="235"/>
      <c r="BK94" s="235"/>
      <c r="BL94" s="235"/>
      <c r="BM94" s="235"/>
      <c r="BN94" s="235"/>
      <c r="BO94" s="235"/>
      <c r="BP94" s="235"/>
      <c r="BQ94" s="235"/>
      <c r="BR94" s="235"/>
    </row>
    <row r="95" spans="2:70">
      <c r="B95" s="235"/>
      <c r="C95" s="235"/>
      <c r="D95" s="235"/>
      <c r="E95" s="235"/>
      <c r="F95" s="235"/>
      <c r="G95" s="235"/>
      <c r="H95" s="235"/>
      <c r="I95" s="235"/>
      <c r="K95" s="235"/>
      <c r="L95" s="235"/>
      <c r="M95" s="235"/>
      <c r="O95" s="235"/>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5"/>
      <c r="BA95" s="235"/>
      <c r="BB95" s="235"/>
      <c r="BC95" s="235"/>
      <c r="BD95" s="235"/>
      <c r="BE95" s="235"/>
      <c r="BF95" s="235"/>
      <c r="BG95" s="235"/>
      <c r="BH95" s="235"/>
      <c r="BI95" s="235"/>
      <c r="BJ95" s="235"/>
      <c r="BK95" s="235"/>
      <c r="BL95" s="235"/>
      <c r="BM95" s="235"/>
      <c r="BN95" s="235"/>
      <c r="BO95" s="235"/>
      <c r="BP95" s="235"/>
      <c r="BQ95" s="235"/>
      <c r="BR95" s="235"/>
    </row>
    <row r="96" spans="2:70">
      <c r="B96" s="235"/>
      <c r="C96" s="235"/>
      <c r="D96" s="235"/>
      <c r="E96" s="235"/>
      <c r="F96" s="235"/>
      <c r="G96" s="235"/>
      <c r="H96" s="235"/>
      <c r="I96" s="235"/>
      <c r="K96" s="235"/>
      <c r="L96" s="235"/>
      <c r="M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5"/>
      <c r="BA96" s="235"/>
      <c r="BB96" s="235"/>
      <c r="BC96" s="235"/>
      <c r="BD96" s="235"/>
      <c r="BE96" s="235"/>
      <c r="BF96" s="235"/>
      <c r="BG96" s="235"/>
      <c r="BH96" s="235"/>
      <c r="BI96" s="235"/>
      <c r="BJ96" s="235"/>
      <c r="BK96" s="235"/>
      <c r="BL96" s="235"/>
      <c r="BM96" s="235"/>
      <c r="BN96" s="235"/>
      <c r="BO96" s="235"/>
      <c r="BP96" s="235"/>
      <c r="BQ96" s="235"/>
      <c r="BR96" s="235"/>
    </row>
    <row r="97" spans="2:70">
      <c r="B97" s="235"/>
      <c r="C97" s="235"/>
      <c r="D97" s="235"/>
      <c r="E97" s="235"/>
      <c r="F97" s="235"/>
      <c r="G97" s="235"/>
      <c r="H97" s="235"/>
      <c r="I97" s="235"/>
      <c r="K97" s="235"/>
      <c r="L97" s="235"/>
      <c r="M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5"/>
      <c r="BA97" s="235"/>
      <c r="BB97" s="235"/>
      <c r="BC97" s="235"/>
      <c r="BD97" s="235"/>
      <c r="BE97" s="235"/>
      <c r="BF97" s="235"/>
      <c r="BG97" s="235"/>
      <c r="BH97" s="235"/>
      <c r="BI97" s="235"/>
      <c r="BJ97" s="235"/>
      <c r="BK97" s="235"/>
      <c r="BL97" s="235"/>
      <c r="BM97" s="235"/>
      <c r="BN97" s="235"/>
      <c r="BO97" s="235"/>
      <c r="BP97" s="235"/>
      <c r="BQ97" s="235"/>
      <c r="BR97" s="235"/>
    </row>
    <row r="98" spans="2:70">
      <c r="B98" s="235"/>
      <c r="C98" s="235"/>
      <c r="D98" s="235"/>
      <c r="E98" s="235"/>
      <c r="F98" s="235"/>
      <c r="G98" s="235"/>
      <c r="H98" s="235"/>
      <c r="I98" s="235"/>
      <c r="K98" s="235"/>
      <c r="L98" s="235"/>
      <c r="M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5"/>
      <c r="BA98" s="235"/>
      <c r="BB98" s="235"/>
      <c r="BC98" s="235"/>
      <c r="BD98" s="235"/>
      <c r="BE98" s="235"/>
      <c r="BF98" s="235"/>
      <c r="BG98" s="235"/>
      <c r="BH98" s="235"/>
      <c r="BI98" s="235"/>
      <c r="BJ98" s="235"/>
      <c r="BK98" s="235"/>
      <c r="BL98" s="235"/>
      <c r="BM98" s="235"/>
      <c r="BN98" s="235"/>
      <c r="BO98" s="235"/>
      <c r="BP98" s="235"/>
      <c r="BQ98" s="235"/>
      <c r="BR98" s="235"/>
    </row>
    <row r="99" spans="2:70">
      <c r="B99" s="235"/>
      <c r="C99" s="235"/>
      <c r="D99" s="235"/>
      <c r="E99" s="235"/>
      <c r="F99" s="235"/>
      <c r="G99" s="235"/>
      <c r="H99" s="235"/>
      <c r="I99" s="235"/>
      <c r="K99" s="235"/>
      <c r="L99" s="235"/>
      <c r="M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5"/>
      <c r="BA99" s="235"/>
      <c r="BB99" s="235"/>
      <c r="BC99" s="235"/>
      <c r="BD99" s="235"/>
      <c r="BE99" s="235"/>
      <c r="BF99" s="235"/>
      <c r="BG99" s="235"/>
      <c r="BH99" s="235"/>
      <c r="BI99" s="235"/>
      <c r="BJ99" s="235"/>
      <c r="BK99" s="235"/>
      <c r="BL99" s="235"/>
      <c r="BM99" s="235"/>
      <c r="BN99" s="235"/>
      <c r="BO99" s="235"/>
      <c r="BP99" s="235"/>
      <c r="BQ99" s="235"/>
      <c r="BR99" s="235"/>
    </row>
    <row r="100" spans="2:70">
      <c r="B100" s="235"/>
      <c r="C100" s="235"/>
      <c r="D100" s="235"/>
      <c r="E100" s="235"/>
      <c r="F100" s="235"/>
      <c r="G100" s="235"/>
      <c r="H100" s="235"/>
      <c r="I100" s="235"/>
      <c r="K100" s="235"/>
      <c r="L100" s="235"/>
      <c r="M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5"/>
      <c r="BA100" s="235"/>
      <c r="BB100" s="235"/>
      <c r="BC100" s="235"/>
      <c r="BD100" s="235"/>
      <c r="BE100" s="235"/>
      <c r="BF100" s="235"/>
      <c r="BG100" s="235"/>
      <c r="BH100" s="235"/>
      <c r="BI100" s="235"/>
      <c r="BJ100" s="235"/>
      <c r="BK100" s="235"/>
      <c r="BL100" s="235"/>
      <c r="BM100" s="235"/>
      <c r="BN100" s="235"/>
      <c r="BO100" s="235"/>
      <c r="BP100" s="235"/>
      <c r="BQ100" s="235"/>
      <c r="BR100" s="235"/>
    </row>
    <row r="101" spans="2:70">
      <c r="B101" s="235"/>
      <c r="C101" s="235"/>
      <c r="D101" s="235"/>
      <c r="E101" s="235"/>
      <c r="F101" s="235"/>
      <c r="G101" s="235"/>
      <c r="H101" s="235"/>
      <c r="I101" s="235"/>
      <c r="K101" s="235"/>
      <c r="L101" s="235"/>
      <c r="M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5"/>
      <c r="BA101" s="235"/>
      <c r="BB101" s="235"/>
      <c r="BC101" s="235"/>
      <c r="BD101" s="235"/>
      <c r="BE101" s="235"/>
      <c r="BF101" s="235"/>
      <c r="BG101" s="235"/>
      <c r="BH101" s="235"/>
      <c r="BI101" s="235"/>
      <c r="BJ101" s="235"/>
      <c r="BK101" s="235"/>
      <c r="BL101" s="235"/>
      <c r="BM101" s="235"/>
      <c r="BN101" s="235"/>
      <c r="BO101" s="235"/>
      <c r="BP101" s="235"/>
      <c r="BQ101" s="235"/>
      <c r="BR101" s="235"/>
    </row>
    <row r="102" spans="2:70">
      <c r="B102" s="235"/>
      <c r="C102" s="235"/>
      <c r="D102" s="235"/>
      <c r="E102" s="235"/>
      <c r="F102" s="235"/>
      <c r="G102" s="235"/>
      <c r="H102" s="235"/>
      <c r="I102" s="235"/>
      <c r="K102" s="235"/>
      <c r="L102" s="235"/>
      <c r="M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5"/>
      <c r="BA102" s="235"/>
      <c r="BB102" s="235"/>
      <c r="BC102" s="235"/>
      <c r="BD102" s="235"/>
      <c r="BE102" s="235"/>
      <c r="BF102" s="235"/>
      <c r="BG102" s="235"/>
      <c r="BH102" s="235"/>
      <c r="BI102" s="235"/>
      <c r="BJ102" s="235"/>
      <c r="BK102" s="235"/>
      <c r="BL102" s="235"/>
      <c r="BM102" s="235"/>
      <c r="BN102" s="235"/>
      <c r="BO102" s="235"/>
      <c r="BP102" s="235"/>
      <c r="BQ102" s="235"/>
      <c r="BR102" s="235"/>
    </row>
    <row r="103" spans="2:70">
      <c r="B103" s="235"/>
      <c r="C103" s="235"/>
      <c r="D103" s="235"/>
      <c r="E103" s="235"/>
      <c r="F103" s="235"/>
      <c r="G103" s="235"/>
      <c r="H103" s="235"/>
      <c r="I103" s="235"/>
      <c r="K103" s="235"/>
      <c r="L103" s="235"/>
      <c r="M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5"/>
      <c r="BA103" s="235"/>
      <c r="BB103" s="235"/>
      <c r="BC103" s="235"/>
      <c r="BD103" s="235"/>
      <c r="BE103" s="235"/>
      <c r="BF103" s="235"/>
      <c r="BG103" s="235"/>
      <c r="BH103" s="235"/>
      <c r="BI103" s="235"/>
      <c r="BJ103" s="235"/>
      <c r="BK103" s="235"/>
      <c r="BL103" s="235"/>
      <c r="BM103" s="235"/>
      <c r="BN103" s="235"/>
      <c r="BO103" s="235"/>
      <c r="BP103" s="235"/>
      <c r="BQ103" s="235"/>
      <c r="BR103" s="235"/>
    </row>
  </sheetData>
  <sheetProtection sheet="1" objects="1" scenarios="1" selectLockedCells="1"/>
  <mergeCells count="18">
    <mergeCell ref="H11:H13"/>
    <mergeCell ref="I11:I13"/>
    <mergeCell ref="K11:K13"/>
    <mergeCell ref="L11:L13"/>
    <mergeCell ref="M11:M13"/>
    <mergeCell ref="B32:J40"/>
    <mergeCell ref="D3:I3"/>
    <mergeCell ref="B9:I9"/>
    <mergeCell ref="K9:M9"/>
    <mergeCell ref="B10:B30"/>
    <mergeCell ref="C10:I10"/>
    <mergeCell ref="K10:M10"/>
    <mergeCell ref="K28:M29"/>
    <mergeCell ref="C11:C13"/>
    <mergeCell ref="D11:D13"/>
    <mergeCell ref="E11:E13"/>
    <mergeCell ref="F11:F13"/>
    <mergeCell ref="G11:G13"/>
  </mergeCells>
  <conditionalFormatting sqref="C5">
    <cfRule type="containsText" dxfId="34" priority="2" operator="containsText" text="Instruction">
      <formula>NOT(ISERROR(SEARCH("Instruction",C5)))</formula>
    </cfRule>
    <cfRule type="expression" dxfId="33" priority="3"/>
  </conditionalFormatting>
  <conditionalFormatting sqref="E5">
    <cfRule type="containsText" dxfId="32" priority="5" stopIfTrue="1" operator="containsText" text="Instruction">
      <formula>NOT(ISERROR(SEARCH("Instruction",E5)))</formula>
    </cfRule>
    <cfRule type="expression" dxfId="31" priority="6"/>
  </conditionalFormatting>
  <conditionalFormatting sqref="K28">
    <cfRule type="expression" dxfId="30" priority="1">
      <formula>D30&lt;&gt;L30</formula>
    </cfRule>
  </conditionalFormatting>
  <pageMargins left="0.7" right="0.7" top="0.75" bottom="0.75" header="0.3" footer="0.3"/>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17D21-2D37-F34A-B82B-73D3DACA171E}">
  <dimension ref="A1:BR103"/>
  <sheetViews>
    <sheetView topLeftCell="I12" zoomScale="85" zoomScaleNormal="85" workbookViewId="0">
      <selection activeCell="L19" sqref="L19:L21"/>
    </sheetView>
  </sheetViews>
  <sheetFormatPr defaultColWidth="11" defaultRowHeight="15.95"/>
  <cols>
    <col min="1" max="1" width="11" style="235"/>
    <col min="2" max="2" width="13.5" customWidth="1"/>
    <col min="3" max="3" width="76.5" customWidth="1"/>
    <col min="4" max="4" width="25.875" customWidth="1"/>
    <col min="5" max="5" width="49.375" customWidth="1"/>
    <col min="6" max="6" width="25.375" customWidth="1"/>
    <col min="7" max="7" width="31" customWidth="1"/>
    <col min="8" max="8" width="18.375" customWidth="1"/>
    <col min="9" max="9" width="36.875" customWidth="1"/>
    <col min="10" max="10" width="18.5" style="235" customWidth="1"/>
    <col min="11" max="11" width="71.125" customWidth="1"/>
    <col min="12" max="12" width="15" customWidth="1"/>
    <col min="13" max="13" width="18" customWidth="1"/>
    <col min="14" max="14" width="11" style="235"/>
  </cols>
  <sheetData>
    <row r="1" spans="1:70">
      <c r="A1" s="361" t="s">
        <v>35</v>
      </c>
      <c r="B1" s="361" t="s">
        <v>35</v>
      </c>
      <c r="C1" s="361" t="s">
        <v>35</v>
      </c>
      <c r="D1" s="361" t="s">
        <v>35</v>
      </c>
      <c r="E1" s="361" t="s">
        <v>35</v>
      </c>
      <c r="F1" s="361" t="s">
        <v>35</v>
      </c>
      <c r="G1" s="361" t="s">
        <v>35</v>
      </c>
      <c r="H1" s="361" t="s">
        <v>35</v>
      </c>
      <c r="I1" s="361" t="s">
        <v>35</v>
      </c>
      <c r="J1" s="361" t="s">
        <v>35</v>
      </c>
      <c r="K1" s="361" t="s">
        <v>35</v>
      </c>
      <c r="L1" s="361" t="s">
        <v>35</v>
      </c>
      <c r="M1" s="361" t="s">
        <v>35</v>
      </c>
      <c r="N1" s="361" t="s">
        <v>35</v>
      </c>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row>
    <row r="2" spans="1:70">
      <c r="A2" s="361"/>
      <c r="B2" s="235"/>
      <c r="C2" s="235"/>
      <c r="D2" s="235"/>
      <c r="E2" s="235"/>
      <c r="F2" s="235"/>
      <c r="G2" s="235"/>
      <c r="H2" s="235"/>
      <c r="I2" s="235"/>
      <c r="K2" s="235"/>
      <c r="L2" s="235"/>
      <c r="M2" s="235"/>
      <c r="N2" s="361"/>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row>
    <row r="3" spans="1:70" ht="119.1" customHeight="1">
      <c r="A3" s="349" t="s">
        <v>35</v>
      </c>
      <c r="B3" s="304"/>
      <c r="C3" s="304"/>
      <c r="D3" s="437" t="s">
        <v>36</v>
      </c>
      <c r="E3" s="443"/>
      <c r="F3" s="443"/>
      <c r="G3" s="443"/>
      <c r="H3" s="443"/>
      <c r="I3" s="443"/>
      <c r="J3" s="304"/>
      <c r="K3" s="304"/>
      <c r="L3" s="304"/>
      <c r="M3" s="304"/>
      <c r="N3" s="349" t="s">
        <v>35</v>
      </c>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C3" s="235"/>
      <c r="BD3" s="235"/>
      <c r="BE3" s="235"/>
      <c r="BF3" s="235"/>
      <c r="BG3" s="235"/>
      <c r="BH3" s="235"/>
      <c r="BI3" s="235"/>
      <c r="BJ3" s="235"/>
      <c r="BK3" s="235"/>
      <c r="BL3" s="235"/>
      <c r="BM3" s="235"/>
      <c r="BN3" s="235"/>
      <c r="BO3" s="235"/>
      <c r="BP3" s="235"/>
      <c r="BQ3" s="235"/>
      <c r="BR3" s="235"/>
    </row>
    <row r="4" spans="1:70" ht="18.95">
      <c r="A4" s="349" t="s">
        <v>35</v>
      </c>
      <c r="B4" s="362"/>
      <c r="C4" s="239" t="s">
        <v>25</v>
      </c>
      <c r="D4" s="366"/>
      <c r="E4" s="239" t="s">
        <v>91</v>
      </c>
      <c r="F4" s="366"/>
      <c r="G4" s="240" t="s">
        <v>92</v>
      </c>
      <c r="H4" s="366"/>
      <c r="I4" s="240" t="s">
        <v>40</v>
      </c>
      <c r="J4" s="366"/>
      <c r="K4" s="240" t="s">
        <v>41</v>
      </c>
      <c r="L4" s="304"/>
      <c r="M4" s="304"/>
      <c r="N4" s="349" t="s">
        <v>35</v>
      </c>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c r="BC4" s="235"/>
      <c r="BD4" s="235"/>
      <c r="BE4" s="235"/>
      <c r="BF4" s="235"/>
      <c r="BG4" s="235"/>
      <c r="BH4" s="235"/>
      <c r="BI4" s="235"/>
      <c r="BJ4" s="235"/>
      <c r="BK4" s="235"/>
      <c r="BL4" s="235"/>
      <c r="BM4" s="235"/>
      <c r="BN4" s="235"/>
      <c r="BO4" s="235"/>
      <c r="BP4" s="235"/>
      <c r="BQ4" s="235"/>
      <c r="BR4" s="235"/>
    </row>
    <row r="5" spans="1:70" ht="74.099999999999994" customHeight="1">
      <c r="A5" s="349" t="s">
        <v>35</v>
      </c>
      <c r="B5" s="362"/>
      <c r="C5" s="369" t="str">
        <f>IF('Présentation de la cohorte'!H12="Saisir le nom  (organisation) du membre 6","Instruction : Veuillez saisir le nom du membre  dans la section Présentation de la cohorte ",'Présentation de la cohorte'!H12)</f>
        <v xml:space="preserve">Instruction : Veuillez saisir le nom du membre  dans la section Présentation de la cohorte </v>
      </c>
      <c r="D5" s="308"/>
      <c r="E5" s="369" t="str">
        <f>IF('Présentation de la cohorte'!D10="Sélectionner le nombre de membres","Instruction : Veuillez saisir le nombre de membres de la cohorte dans la section Présentation de la cohorte",'Présentation de la cohorte'!D10)</f>
        <v>Instruction : Veuillez saisir le nombre de membres de la cohorte dans la section Présentation de la cohorte</v>
      </c>
      <c r="F5" s="308"/>
      <c r="G5" s="309">
        <f>D30</f>
        <v>0</v>
      </c>
      <c r="H5" s="308"/>
      <c r="I5" s="309" t="e">
        <f>F30</f>
        <v>#VALUE!</v>
      </c>
      <c r="J5" s="308"/>
      <c r="K5" s="310">
        <v>0.8</v>
      </c>
      <c r="L5" s="304"/>
      <c r="M5" s="304"/>
      <c r="N5" s="349" t="s">
        <v>35</v>
      </c>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row>
    <row r="6" spans="1:70">
      <c r="A6" s="349" t="s">
        <v>35</v>
      </c>
      <c r="B6" s="304"/>
      <c r="C6" s="304"/>
      <c r="D6" s="304"/>
      <c r="E6" s="304"/>
      <c r="F6" s="304"/>
      <c r="G6" s="304"/>
      <c r="H6" s="304"/>
      <c r="I6" s="304"/>
      <c r="J6" s="304"/>
      <c r="K6" s="304"/>
      <c r="L6" s="304"/>
      <c r="M6" s="304"/>
      <c r="N6" s="349" t="s">
        <v>35</v>
      </c>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5"/>
      <c r="AZ6" s="235"/>
      <c r="BA6" s="235"/>
      <c r="BB6" s="235"/>
      <c r="BC6" s="235"/>
      <c r="BD6" s="235"/>
      <c r="BE6" s="235"/>
      <c r="BF6" s="235"/>
      <c r="BG6" s="235"/>
      <c r="BH6" s="235"/>
      <c r="BI6" s="235"/>
      <c r="BJ6" s="235"/>
      <c r="BK6" s="235"/>
      <c r="BL6" s="235"/>
      <c r="BM6" s="235"/>
      <c r="BN6" s="235"/>
      <c r="BO6" s="235"/>
      <c r="BP6" s="235"/>
      <c r="BQ6" s="235"/>
      <c r="BR6" s="235"/>
    </row>
    <row r="7" spans="1:70">
      <c r="A7" s="349" t="s">
        <v>35</v>
      </c>
      <c r="B7" s="304"/>
      <c r="C7" s="304"/>
      <c r="D7" s="304"/>
      <c r="E7" s="304"/>
      <c r="F7" s="304"/>
      <c r="G7" s="304"/>
      <c r="H7" s="304"/>
      <c r="I7" s="304"/>
      <c r="J7" s="304"/>
      <c r="K7" s="304"/>
      <c r="L7" s="304"/>
      <c r="M7" s="304"/>
      <c r="N7" s="349" t="s">
        <v>35</v>
      </c>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c r="AY7" s="235"/>
      <c r="AZ7" s="235"/>
      <c r="BA7" s="235"/>
      <c r="BB7" s="235"/>
      <c r="BC7" s="235"/>
      <c r="BD7" s="235"/>
      <c r="BE7" s="235"/>
      <c r="BF7" s="235"/>
      <c r="BG7" s="235"/>
      <c r="BH7" s="235"/>
      <c r="BI7" s="235"/>
      <c r="BJ7" s="235"/>
      <c r="BK7" s="235"/>
      <c r="BL7" s="235"/>
      <c r="BM7" s="235"/>
      <c r="BN7" s="235"/>
      <c r="BO7" s="235"/>
      <c r="BP7" s="235"/>
      <c r="BQ7" s="235"/>
      <c r="BR7" s="235"/>
    </row>
    <row r="8" spans="1:70">
      <c r="A8" s="349" t="s">
        <v>35</v>
      </c>
      <c r="B8" s="304"/>
      <c r="C8" s="304"/>
      <c r="D8" s="304"/>
      <c r="E8" s="304"/>
      <c r="F8" s="304"/>
      <c r="G8" s="304"/>
      <c r="H8" s="304"/>
      <c r="I8" s="304"/>
      <c r="J8" s="304"/>
      <c r="K8" s="304"/>
      <c r="L8" s="304"/>
      <c r="M8" s="304"/>
      <c r="N8" s="349" t="s">
        <v>35</v>
      </c>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row>
    <row r="9" spans="1:70" ht="21" customHeight="1">
      <c r="A9" s="349" t="s">
        <v>35</v>
      </c>
      <c r="B9" s="444" t="s">
        <v>42</v>
      </c>
      <c r="C9" s="444"/>
      <c r="D9" s="444"/>
      <c r="E9" s="444"/>
      <c r="F9" s="444"/>
      <c r="G9" s="444"/>
      <c r="H9" s="444"/>
      <c r="I9" s="444"/>
      <c r="J9" s="349" t="s">
        <v>35</v>
      </c>
      <c r="K9" s="444" t="s">
        <v>43</v>
      </c>
      <c r="L9" s="444"/>
      <c r="M9" s="444"/>
      <c r="N9" s="349" t="s">
        <v>35</v>
      </c>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5"/>
      <c r="AT9" s="235"/>
      <c r="AU9" s="235"/>
      <c r="AV9" s="235"/>
      <c r="AW9" s="235"/>
      <c r="AX9" s="235"/>
      <c r="AY9" s="235"/>
      <c r="AZ9" s="235"/>
      <c r="BA9" s="235"/>
      <c r="BB9" s="235"/>
      <c r="BC9" s="235"/>
      <c r="BD9" s="235"/>
      <c r="BE9" s="235"/>
      <c r="BF9" s="235"/>
      <c r="BG9" s="235"/>
      <c r="BH9" s="235"/>
      <c r="BI9" s="235"/>
      <c r="BJ9" s="235"/>
      <c r="BK9" s="235"/>
      <c r="BL9" s="235"/>
      <c r="BM9" s="235"/>
      <c r="BN9" s="235"/>
      <c r="BO9" s="235"/>
      <c r="BP9" s="235"/>
      <c r="BQ9" s="235"/>
      <c r="BR9" s="235"/>
    </row>
    <row r="10" spans="1:70">
      <c r="A10" s="349" t="s">
        <v>35</v>
      </c>
      <c r="B10" s="454" t="s">
        <v>44</v>
      </c>
      <c r="C10" s="455" t="s">
        <v>76</v>
      </c>
      <c r="D10" s="455"/>
      <c r="E10" s="455"/>
      <c r="F10" s="455"/>
      <c r="G10" s="455"/>
      <c r="H10" s="455"/>
      <c r="I10" s="455"/>
      <c r="J10" s="349" t="s">
        <v>35</v>
      </c>
      <c r="K10" s="455" t="s">
        <v>46</v>
      </c>
      <c r="L10" s="455"/>
      <c r="M10" s="455"/>
      <c r="N10" s="349" t="s">
        <v>35</v>
      </c>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c r="BQ10" s="235"/>
      <c r="BR10" s="235"/>
    </row>
    <row r="11" spans="1:70" ht="39.950000000000003" customHeight="1">
      <c r="A11" s="349" t="s">
        <v>35</v>
      </c>
      <c r="B11" s="454"/>
      <c r="C11" s="457" t="s">
        <v>47</v>
      </c>
      <c r="D11" s="451" t="s">
        <v>48</v>
      </c>
      <c r="E11" s="451" t="s">
        <v>77</v>
      </c>
      <c r="F11" s="451" t="s">
        <v>50</v>
      </c>
      <c r="G11" s="451" t="s">
        <v>78</v>
      </c>
      <c r="H11" s="452" t="s">
        <v>52</v>
      </c>
      <c r="I11" s="452" t="s">
        <v>53</v>
      </c>
      <c r="J11" s="349" t="s">
        <v>35</v>
      </c>
      <c r="K11" s="451" t="s">
        <v>54</v>
      </c>
      <c r="L11" s="452" t="s">
        <v>55</v>
      </c>
      <c r="M11" s="452" t="s">
        <v>56</v>
      </c>
      <c r="N11" s="349" t="s">
        <v>35</v>
      </c>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35"/>
    </row>
    <row r="12" spans="1:70" ht="24.95" customHeight="1">
      <c r="A12" s="349" t="s">
        <v>35</v>
      </c>
      <c r="B12" s="454"/>
      <c r="C12" s="457"/>
      <c r="D12" s="451"/>
      <c r="E12" s="451"/>
      <c r="F12" s="451"/>
      <c r="G12" s="451"/>
      <c r="H12" s="452"/>
      <c r="I12" s="452"/>
      <c r="J12" s="349" t="s">
        <v>35</v>
      </c>
      <c r="K12" s="451"/>
      <c r="L12" s="452"/>
      <c r="M12" s="452"/>
      <c r="N12" s="349" t="s">
        <v>35</v>
      </c>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row>
    <row r="13" spans="1:70" ht="20.100000000000001" customHeight="1">
      <c r="A13" s="349"/>
      <c r="B13" s="454"/>
      <c r="C13" s="457"/>
      <c r="D13" s="451"/>
      <c r="E13" s="451"/>
      <c r="F13" s="451"/>
      <c r="G13" s="451"/>
      <c r="H13" s="452"/>
      <c r="I13" s="452"/>
      <c r="J13" s="349"/>
      <c r="K13" s="451"/>
      <c r="L13" s="452"/>
      <c r="M13" s="452"/>
      <c r="N13" s="349"/>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row>
    <row r="14" spans="1:70" ht="35.1" customHeight="1">
      <c r="A14" s="349" t="s">
        <v>35</v>
      </c>
      <c r="B14" s="454"/>
      <c r="C14" s="316" t="s">
        <v>57</v>
      </c>
      <c r="D14" s="317">
        <f>SUM(D15:D20)</f>
        <v>0</v>
      </c>
      <c r="E14" s="318" t="e">
        <f>SUM(E15:E20)</f>
        <v>#VALUE!</v>
      </c>
      <c r="F14" s="319" t="e">
        <f>MIN(40000,($K$5*E14))</f>
        <v>#VALUE!</v>
      </c>
      <c r="G14" s="320" t="e">
        <f>F14/D28</f>
        <v>#VALUE!</v>
      </c>
      <c r="H14" s="317">
        <f>SUM(H15:H20)</f>
        <v>0</v>
      </c>
      <c r="I14" s="318" t="e">
        <f>F14/1.14975</f>
        <v>#VALUE!</v>
      </c>
      <c r="J14" s="349" t="s">
        <v>35</v>
      </c>
      <c r="K14" s="321" t="s">
        <v>58</v>
      </c>
      <c r="L14" s="322" t="e">
        <f>SUM((L15:L17))</f>
        <v>#VALUE!</v>
      </c>
      <c r="M14" s="323" t="e">
        <f>L14/D30</f>
        <v>#VALUE!</v>
      </c>
      <c r="N14" s="349" t="s">
        <v>35</v>
      </c>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row>
    <row r="15" spans="1:70" ht="57.95" customHeight="1">
      <c r="A15" s="349" t="s">
        <v>35</v>
      </c>
      <c r="B15" s="454"/>
      <c r="C15" s="324" t="s">
        <v>59</v>
      </c>
      <c r="D15" s="225">
        <v>0</v>
      </c>
      <c r="E15" s="325">
        <f>D15</f>
        <v>0</v>
      </c>
      <c r="F15" s="326">
        <f t="shared" ref="F15:F20" si="0">E15*$K$5</f>
        <v>0</v>
      </c>
      <c r="G15" s="327" t="e">
        <f t="shared" ref="G15:G25" si="1">F15/$D$28</f>
        <v>#DIV/0!</v>
      </c>
      <c r="H15" s="325">
        <f t="shared" ref="H15:H20" si="2">D15/1.14975</f>
        <v>0</v>
      </c>
      <c r="I15" s="325">
        <f>F15/1.14975</f>
        <v>0</v>
      </c>
      <c r="J15" s="349" t="s">
        <v>35</v>
      </c>
      <c r="K15" s="328" t="s">
        <v>60</v>
      </c>
      <c r="L15" s="329" t="e">
        <f>F30</f>
        <v>#VALUE!</v>
      </c>
      <c r="M15" s="330" t="e">
        <f t="shared" ref="M15:M21" si="3">L15/$D$30</f>
        <v>#VALUE!</v>
      </c>
      <c r="N15" s="349" t="s">
        <v>35</v>
      </c>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235"/>
      <c r="BC15" s="235"/>
      <c r="BD15" s="235"/>
      <c r="BE15" s="235"/>
      <c r="BF15" s="235"/>
      <c r="BG15" s="235"/>
      <c r="BH15" s="235"/>
      <c r="BI15" s="235"/>
      <c r="BJ15" s="235"/>
      <c r="BK15" s="235"/>
      <c r="BL15" s="235"/>
      <c r="BM15" s="235"/>
      <c r="BN15" s="235"/>
      <c r="BO15" s="235"/>
      <c r="BP15" s="235"/>
      <c r="BQ15" s="235"/>
      <c r="BR15" s="235"/>
    </row>
    <row r="16" spans="1:70" ht="54" customHeight="1">
      <c r="A16" s="349" t="s">
        <v>35</v>
      </c>
      <c r="B16" s="454"/>
      <c r="C16" s="331" t="s">
        <v>79</v>
      </c>
      <c r="D16" s="225">
        <v>0</v>
      </c>
      <c r="E16" s="325">
        <f>MAX(0,MIN(D16,(25000-E23),(0.3*$D$28-E23)))</f>
        <v>0</v>
      </c>
      <c r="F16" s="326">
        <f t="shared" si="0"/>
        <v>0</v>
      </c>
      <c r="G16" s="327" t="e">
        <f t="shared" si="1"/>
        <v>#DIV/0!</v>
      </c>
      <c r="H16" s="325">
        <f t="shared" si="2"/>
        <v>0</v>
      </c>
      <c r="I16" s="325">
        <f t="shared" ref="I16:I27" si="4">F16/1.14975</f>
        <v>0</v>
      </c>
      <c r="J16" s="349" t="s">
        <v>35</v>
      </c>
      <c r="K16" s="332" t="s">
        <v>80</v>
      </c>
      <c r="L16" s="216">
        <v>0</v>
      </c>
      <c r="M16" s="333" t="e">
        <f t="shared" si="3"/>
        <v>#DIV/0!</v>
      </c>
      <c r="N16" s="349" t="s">
        <v>35</v>
      </c>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35"/>
    </row>
    <row r="17" spans="1:70" ht="42" customHeight="1">
      <c r="A17" s="349" t="s">
        <v>35</v>
      </c>
      <c r="B17" s="454"/>
      <c r="C17" s="334" t="s">
        <v>81</v>
      </c>
      <c r="D17" s="225">
        <v>0</v>
      </c>
      <c r="E17" s="325">
        <f>MAX(0,MIN(D17,(15000-E24),(0.2*$D$28-E24)))</f>
        <v>0</v>
      </c>
      <c r="F17" s="326">
        <f t="shared" si="0"/>
        <v>0</v>
      </c>
      <c r="G17" s="327" t="e">
        <f t="shared" si="1"/>
        <v>#DIV/0!</v>
      </c>
      <c r="H17" s="325">
        <f t="shared" si="2"/>
        <v>0</v>
      </c>
      <c r="I17" s="325">
        <f t="shared" si="4"/>
        <v>0</v>
      </c>
      <c r="J17" s="349" t="s">
        <v>35</v>
      </c>
      <c r="K17" s="332" t="s">
        <v>80</v>
      </c>
      <c r="L17" s="216">
        <v>0</v>
      </c>
      <c r="M17" s="333" t="e">
        <f t="shared" si="3"/>
        <v>#DIV/0!</v>
      </c>
      <c r="N17" s="349" t="s">
        <v>35</v>
      </c>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c r="AO17" s="235"/>
      <c r="AP17" s="235"/>
      <c r="AQ17" s="235"/>
      <c r="AR17" s="235"/>
      <c r="AS17" s="235"/>
      <c r="AT17" s="235"/>
      <c r="AU17" s="235"/>
      <c r="AV17" s="235"/>
      <c r="AW17" s="235"/>
      <c r="AX17" s="235"/>
      <c r="AY17" s="235"/>
      <c r="AZ17" s="235"/>
      <c r="BA17" s="235"/>
      <c r="BB17" s="235"/>
      <c r="BC17" s="235"/>
      <c r="BD17" s="235"/>
      <c r="BE17" s="235"/>
      <c r="BF17" s="235"/>
      <c r="BG17" s="235"/>
      <c r="BH17" s="235"/>
      <c r="BI17" s="235"/>
      <c r="BJ17" s="235"/>
      <c r="BK17" s="235"/>
      <c r="BL17" s="235"/>
      <c r="BM17" s="235"/>
      <c r="BN17" s="235"/>
      <c r="BO17" s="235"/>
      <c r="BP17" s="235"/>
      <c r="BQ17" s="235"/>
      <c r="BR17" s="235"/>
    </row>
    <row r="18" spans="1:70" ht="54" customHeight="1">
      <c r="A18" s="349"/>
      <c r="B18" s="454"/>
      <c r="C18" s="334" t="s">
        <v>82</v>
      </c>
      <c r="D18" s="225">
        <v>0</v>
      </c>
      <c r="E18" s="325">
        <f>MAX(0,MIN(D18,(15000-E25),((0.2*$D$28)-E25)))</f>
        <v>0</v>
      </c>
      <c r="F18" s="326">
        <f t="shared" si="0"/>
        <v>0</v>
      </c>
      <c r="G18" s="327" t="e">
        <f t="shared" si="1"/>
        <v>#DIV/0!</v>
      </c>
      <c r="H18" s="325">
        <f t="shared" si="2"/>
        <v>0</v>
      </c>
      <c r="I18" s="325">
        <f t="shared" si="4"/>
        <v>0</v>
      </c>
      <c r="J18" s="349"/>
      <c r="K18" s="315" t="s">
        <v>65</v>
      </c>
      <c r="L18" s="322">
        <f>SUM(L19:L21)</f>
        <v>0</v>
      </c>
      <c r="M18" s="323" t="e">
        <f t="shared" si="3"/>
        <v>#DIV/0!</v>
      </c>
      <c r="N18" s="349"/>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row>
    <row r="19" spans="1:70" ht="54" customHeight="1">
      <c r="A19" s="349"/>
      <c r="B19" s="454"/>
      <c r="C19" s="334" t="s">
        <v>83</v>
      </c>
      <c r="D19" s="225">
        <v>0</v>
      </c>
      <c r="E19" s="325">
        <f>MAX(0,MIN(D19,(7500-E26),((0.1*$D$28)-E26)))</f>
        <v>0</v>
      </c>
      <c r="F19" s="326">
        <f t="shared" si="0"/>
        <v>0</v>
      </c>
      <c r="G19" s="327" t="e">
        <f t="shared" si="1"/>
        <v>#DIV/0!</v>
      </c>
      <c r="H19" s="325">
        <f t="shared" si="2"/>
        <v>0</v>
      </c>
      <c r="I19" s="325">
        <f t="shared" si="4"/>
        <v>0</v>
      </c>
      <c r="J19" s="349"/>
      <c r="K19" s="335" t="s">
        <v>84</v>
      </c>
      <c r="L19" s="216">
        <v>0</v>
      </c>
      <c r="M19" s="333" t="e">
        <f t="shared" si="3"/>
        <v>#DIV/0!</v>
      </c>
      <c r="N19" s="349"/>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row>
    <row r="20" spans="1:70" ht="30">
      <c r="A20" s="349"/>
      <c r="B20" s="454"/>
      <c r="C20" s="334" t="s">
        <v>85</v>
      </c>
      <c r="D20" s="225">
        <v>0</v>
      </c>
      <c r="E20" s="325" t="e">
        <f>IF(ISBLANK(D20),0,MIN(D20,(6250/E5)-E27))</f>
        <v>#VALUE!</v>
      </c>
      <c r="F20" s="326" t="e">
        <f t="shared" si="0"/>
        <v>#VALUE!</v>
      </c>
      <c r="G20" s="327" t="e">
        <f t="shared" si="1"/>
        <v>#VALUE!</v>
      </c>
      <c r="H20" s="325">
        <f t="shared" si="2"/>
        <v>0</v>
      </c>
      <c r="I20" s="325" t="e">
        <f t="shared" si="4"/>
        <v>#VALUE!</v>
      </c>
      <c r="J20" s="349"/>
      <c r="K20" s="332" t="s">
        <v>86</v>
      </c>
      <c r="L20" s="216">
        <v>0</v>
      </c>
      <c r="M20" s="333" t="e">
        <f t="shared" si="3"/>
        <v>#DIV/0!</v>
      </c>
      <c r="N20" s="349"/>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35"/>
    </row>
    <row r="21" spans="1:70" ht="47.1" customHeight="1">
      <c r="A21" s="349" t="s">
        <v>35</v>
      </c>
      <c r="B21" s="454"/>
      <c r="C21" s="316" t="s">
        <v>70</v>
      </c>
      <c r="D21" s="336">
        <f>SUM(D22:D27)</f>
        <v>0</v>
      </c>
      <c r="E21" s="336" t="e">
        <f>SUM(E22:E27)</f>
        <v>#VALUE!</v>
      </c>
      <c r="F21" s="337" t="e">
        <f>MIN((E21*$K$5),(75000-F14))</f>
        <v>#VALUE!</v>
      </c>
      <c r="G21" s="338" t="e">
        <f t="shared" si="1"/>
        <v>#VALUE!</v>
      </c>
      <c r="H21" s="339">
        <f>SUM(H22:H27)</f>
        <v>0</v>
      </c>
      <c r="I21" s="336" t="e">
        <f t="shared" si="4"/>
        <v>#VALUE!</v>
      </c>
      <c r="J21" s="349" t="s">
        <v>35</v>
      </c>
      <c r="K21" s="332" t="s">
        <v>86</v>
      </c>
      <c r="L21" s="216">
        <v>0</v>
      </c>
      <c r="M21" s="333" t="e">
        <f t="shared" si="3"/>
        <v>#DIV/0!</v>
      </c>
      <c r="N21" s="349" t="s">
        <v>35</v>
      </c>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c r="AZ21" s="235"/>
      <c r="BA21" s="235"/>
      <c r="BB21" s="235"/>
      <c r="BC21" s="235"/>
      <c r="BD21" s="235"/>
      <c r="BE21" s="235"/>
      <c r="BF21" s="235"/>
      <c r="BG21" s="235"/>
      <c r="BH21" s="235"/>
      <c r="BI21" s="235"/>
      <c r="BJ21" s="235"/>
      <c r="BK21" s="235"/>
      <c r="BL21" s="235"/>
      <c r="BM21" s="235"/>
      <c r="BN21" s="235"/>
      <c r="BO21" s="235"/>
      <c r="BP21" s="235"/>
      <c r="BQ21" s="235"/>
      <c r="BR21" s="235"/>
    </row>
    <row r="22" spans="1:70" ht="32.1" customHeight="1">
      <c r="A22" s="349" t="s">
        <v>35</v>
      </c>
      <c r="B22" s="454"/>
      <c r="C22" s="324" t="s">
        <v>59</v>
      </c>
      <c r="D22" s="225">
        <v>0</v>
      </c>
      <c r="E22" s="325">
        <f>D22</f>
        <v>0</v>
      </c>
      <c r="F22" s="326">
        <f t="shared" ref="F22:F27" si="5">E22*$K$5</f>
        <v>0</v>
      </c>
      <c r="G22" s="340" t="e">
        <f>F22/$D$28</f>
        <v>#DIV/0!</v>
      </c>
      <c r="H22" s="325">
        <f t="shared" ref="H22:H27" si="6">D22/1.14975</f>
        <v>0</v>
      </c>
      <c r="I22" s="325">
        <f t="shared" si="4"/>
        <v>0</v>
      </c>
      <c r="J22" s="349" t="s">
        <v>35</v>
      </c>
      <c r="K22" s="341"/>
      <c r="L22" s="341"/>
      <c r="M22" s="341"/>
      <c r="N22" s="349" t="s">
        <v>35</v>
      </c>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35"/>
    </row>
    <row r="23" spans="1:70" ht="44.1" customHeight="1">
      <c r="A23" s="349"/>
      <c r="B23" s="454"/>
      <c r="C23" s="331" t="s">
        <v>79</v>
      </c>
      <c r="D23" s="225">
        <v>0</v>
      </c>
      <c r="E23" s="325">
        <f>MAX(0,MIN(D23,(25000),(0.3*$D$28)))</f>
        <v>0</v>
      </c>
      <c r="F23" s="326">
        <f t="shared" si="5"/>
        <v>0</v>
      </c>
      <c r="G23" s="340" t="e">
        <f>F23/$D$28</f>
        <v>#DIV/0!</v>
      </c>
      <c r="H23" s="325">
        <f t="shared" si="6"/>
        <v>0</v>
      </c>
      <c r="I23" s="325">
        <f t="shared" si="4"/>
        <v>0</v>
      </c>
      <c r="J23" s="349"/>
      <c r="K23" s="341"/>
      <c r="L23" s="341"/>
      <c r="M23" s="341"/>
      <c r="N23" s="349"/>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row>
    <row r="24" spans="1:70" ht="41.1" customHeight="1">
      <c r="A24" s="349" t="s">
        <v>35</v>
      </c>
      <c r="B24" s="454"/>
      <c r="C24" s="334" t="s">
        <v>81</v>
      </c>
      <c r="D24" s="225">
        <v>0</v>
      </c>
      <c r="E24" s="325">
        <f>MAX(0,MIN(D24,(15000),(0.2*$D$28)))</f>
        <v>0</v>
      </c>
      <c r="F24" s="326">
        <f t="shared" si="5"/>
        <v>0</v>
      </c>
      <c r="G24" s="340" t="e">
        <f>F24/$D$28</f>
        <v>#DIV/0!</v>
      </c>
      <c r="H24" s="325">
        <f t="shared" si="6"/>
        <v>0</v>
      </c>
      <c r="I24" s="325">
        <f t="shared" si="4"/>
        <v>0</v>
      </c>
      <c r="J24" s="349" t="s">
        <v>35</v>
      </c>
      <c r="K24" s="341"/>
      <c r="L24" s="341"/>
      <c r="M24" s="341"/>
      <c r="N24" s="349" t="s">
        <v>35</v>
      </c>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5"/>
      <c r="BR24" s="235"/>
    </row>
    <row r="25" spans="1:70" ht="39.950000000000003" customHeight="1">
      <c r="A25" s="349" t="s">
        <v>35</v>
      </c>
      <c r="B25" s="454"/>
      <c r="C25" s="334" t="s">
        <v>82</v>
      </c>
      <c r="D25" s="225">
        <v>0</v>
      </c>
      <c r="E25" s="325">
        <f>MAX(0,MIN(D25,(15000),(0.2*$D$28)))</f>
        <v>0</v>
      </c>
      <c r="F25" s="326">
        <f t="shared" si="5"/>
        <v>0</v>
      </c>
      <c r="G25" s="340" t="e">
        <f t="shared" si="1"/>
        <v>#DIV/0!</v>
      </c>
      <c r="H25" s="325">
        <f t="shared" si="6"/>
        <v>0</v>
      </c>
      <c r="I25" s="325">
        <f t="shared" si="4"/>
        <v>0</v>
      </c>
      <c r="J25" s="349" t="s">
        <v>35</v>
      </c>
      <c r="K25" s="341"/>
      <c r="L25" s="341"/>
      <c r="M25" s="341"/>
      <c r="N25" s="349" t="s">
        <v>35</v>
      </c>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5"/>
    </row>
    <row r="26" spans="1:70" ht="42.95" customHeight="1">
      <c r="A26" s="349" t="s">
        <v>35</v>
      </c>
      <c r="B26" s="454"/>
      <c r="C26" s="334" t="s">
        <v>83</v>
      </c>
      <c r="D26" s="225">
        <v>0</v>
      </c>
      <c r="E26" s="325">
        <f>MAX(0,MIN(D26,(7500),(0.1*$D$28)))</f>
        <v>0</v>
      </c>
      <c r="F26" s="326">
        <f t="shared" si="5"/>
        <v>0</v>
      </c>
      <c r="G26" s="340" t="e">
        <f>F26/$D$28</f>
        <v>#DIV/0!</v>
      </c>
      <c r="H26" s="325">
        <f t="shared" si="6"/>
        <v>0</v>
      </c>
      <c r="I26" s="325">
        <f t="shared" si="4"/>
        <v>0</v>
      </c>
      <c r="J26" s="349" t="s">
        <v>35</v>
      </c>
      <c r="K26" s="341"/>
      <c r="L26" s="341"/>
      <c r="M26" s="341"/>
      <c r="N26" s="349" t="s">
        <v>35</v>
      </c>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row>
    <row r="27" spans="1:70" ht="30">
      <c r="A27" s="349"/>
      <c r="B27" s="454"/>
      <c r="C27" s="334" t="s">
        <v>85</v>
      </c>
      <c r="D27" s="225">
        <v>0</v>
      </c>
      <c r="E27" s="325" t="e">
        <f>IF(ISBLANK(D27),0,MIN(D27,(6250/E5)))</f>
        <v>#VALUE!</v>
      </c>
      <c r="F27" s="326" t="e">
        <f t="shared" si="5"/>
        <v>#VALUE!</v>
      </c>
      <c r="G27" s="327" t="e">
        <f>F27/$D$28</f>
        <v>#VALUE!</v>
      </c>
      <c r="H27" s="325">
        <f t="shared" si="6"/>
        <v>0</v>
      </c>
      <c r="I27" s="325" t="e">
        <f t="shared" si="4"/>
        <v>#VALUE!</v>
      </c>
      <c r="J27" s="349"/>
      <c r="K27" s="341"/>
      <c r="L27" s="341"/>
      <c r="M27" s="341"/>
      <c r="N27" s="349"/>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235"/>
      <c r="BI27" s="235"/>
      <c r="BJ27" s="235"/>
      <c r="BK27" s="235"/>
      <c r="BL27" s="235"/>
      <c r="BM27" s="235"/>
      <c r="BN27" s="235"/>
      <c r="BO27" s="235"/>
      <c r="BP27" s="235"/>
      <c r="BQ27" s="235"/>
      <c r="BR27" s="235"/>
    </row>
    <row r="28" spans="1:70" ht="18" customHeight="1">
      <c r="A28" s="349"/>
      <c r="B28" s="454"/>
      <c r="C28" s="342" t="s">
        <v>71</v>
      </c>
      <c r="D28" s="343">
        <f>SUM(D15:D20,D22:D27)</f>
        <v>0</v>
      </c>
      <c r="E28" s="344" t="e">
        <f>E14+E21</f>
        <v>#VALUE!</v>
      </c>
      <c r="F28" s="345" t="e">
        <f>F21+F14</f>
        <v>#VALUE!</v>
      </c>
      <c r="G28" s="346" t="e">
        <f>G21+G14</f>
        <v>#VALUE!</v>
      </c>
      <c r="H28" s="345">
        <f>H21+H14</f>
        <v>0</v>
      </c>
      <c r="I28" s="344" t="e">
        <f>I21+I14</f>
        <v>#VALUE!</v>
      </c>
      <c r="J28" s="349"/>
      <c r="K28" s="456" t="e">
        <f>IF(D30&lt;&gt;L30,"Attention : Une différence entre le coût du projet et le financement prévu a été détectée. Veuillez vérifier vos calculs. La différence est de : "&amp;FIXED(D30-L30,2,FALSE)&amp;" $","")</f>
        <v>#VALUE!</v>
      </c>
      <c r="L28" s="456"/>
      <c r="M28" s="456"/>
      <c r="N28" s="349"/>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c r="AY28" s="235"/>
      <c r="AZ28" s="235"/>
      <c r="BA28" s="235"/>
      <c r="BB28" s="235"/>
      <c r="BC28" s="235"/>
      <c r="BD28" s="235"/>
      <c r="BE28" s="235"/>
      <c r="BF28" s="235"/>
      <c r="BG28" s="235"/>
      <c r="BH28" s="235"/>
      <c r="BI28" s="235"/>
      <c r="BJ28" s="235"/>
      <c r="BK28" s="235"/>
      <c r="BL28" s="235"/>
      <c r="BM28" s="235"/>
      <c r="BN28" s="235"/>
      <c r="BO28" s="235"/>
      <c r="BP28" s="235"/>
      <c r="BQ28" s="235"/>
      <c r="BR28" s="235"/>
    </row>
    <row r="29" spans="1:70" ht="68.099999999999994" customHeight="1">
      <c r="A29" s="349"/>
      <c r="B29" s="454"/>
      <c r="C29" s="334" t="s">
        <v>87</v>
      </c>
      <c r="D29" s="226">
        <v>0</v>
      </c>
      <c r="E29" s="347" t="e">
        <f>IF(ISBLANK(D29),0,MIN(D29,0.1*$D$28,(62500/E5)))</f>
        <v>#VALUE!</v>
      </c>
      <c r="F29" s="348" t="e">
        <f>E29*$K$5</f>
        <v>#VALUE!</v>
      </c>
      <c r="G29" s="349"/>
      <c r="H29" s="350">
        <f>D29/1.14975</f>
        <v>0</v>
      </c>
      <c r="I29" s="350" t="e">
        <f>F29/1.14975</f>
        <v>#VALUE!</v>
      </c>
      <c r="J29" s="349"/>
      <c r="K29" s="456"/>
      <c r="L29" s="456"/>
      <c r="M29" s="456"/>
      <c r="N29" s="349"/>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c r="AR29" s="235"/>
      <c r="AS29" s="235"/>
      <c r="AT29" s="235"/>
      <c r="AU29" s="235"/>
      <c r="AV29" s="235"/>
      <c r="AW29" s="235"/>
      <c r="AX29" s="235"/>
      <c r="AY29" s="235"/>
      <c r="AZ29" s="235"/>
      <c r="BA29" s="235"/>
      <c r="BB29" s="235"/>
      <c r="BC29" s="235"/>
      <c r="BD29" s="235"/>
      <c r="BE29" s="235"/>
      <c r="BF29" s="235"/>
      <c r="BG29" s="235"/>
      <c r="BH29" s="235"/>
      <c r="BI29" s="235"/>
      <c r="BJ29" s="235"/>
      <c r="BK29" s="235"/>
      <c r="BL29" s="235"/>
      <c r="BM29" s="235"/>
      <c r="BN29" s="235"/>
      <c r="BO29" s="235"/>
      <c r="BP29" s="235"/>
      <c r="BQ29" s="235"/>
      <c r="BR29" s="235"/>
    </row>
    <row r="30" spans="1:70" ht="23.1" customHeight="1">
      <c r="A30" s="349"/>
      <c r="B30" s="454"/>
      <c r="C30" s="370" t="s">
        <v>88</v>
      </c>
      <c r="D30" s="371">
        <f>D28+D29</f>
        <v>0</v>
      </c>
      <c r="E30" s="371" t="e">
        <f>E28+E29</f>
        <v>#VALUE!</v>
      </c>
      <c r="F30" s="372" t="e">
        <f>F29+F28</f>
        <v>#VALUE!</v>
      </c>
      <c r="G30" s="349"/>
      <c r="H30" s="350">
        <f>H28+H29</f>
        <v>0</v>
      </c>
      <c r="I30" s="350" t="e">
        <f>I28+I29</f>
        <v>#VALUE!</v>
      </c>
      <c r="J30" s="363" t="s">
        <v>35</v>
      </c>
      <c r="K30" s="373" t="s">
        <v>89</v>
      </c>
      <c r="L30" s="374" t="e">
        <f>L14+L18</f>
        <v>#VALUE!</v>
      </c>
      <c r="M30" s="375" t="e">
        <f>M14+M18</f>
        <v>#VALUE!</v>
      </c>
      <c r="N30" s="363" t="s">
        <v>35</v>
      </c>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35"/>
      <c r="AY30" s="235"/>
      <c r="AZ30" s="235"/>
      <c r="BA30" s="235"/>
      <c r="BB30" s="235"/>
      <c r="BC30" s="235"/>
      <c r="BD30" s="235"/>
      <c r="BE30" s="235"/>
      <c r="BF30" s="235"/>
      <c r="BG30" s="235"/>
      <c r="BH30" s="235"/>
      <c r="BI30" s="235"/>
      <c r="BJ30" s="235"/>
      <c r="BK30" s="235"/>
      <c r="BL30" s="235"/>
      <c r="BM30" s="235"/>
      <c r="BN30" s="235"/>
      <c r="BO30" s="235"/>
      <c r="BP30" s="235"/>
      <c r="BQ30" s="235"/>
      <c r="BR30" s="235"/>
    </row>
    <row r="31" spans="1:70" s="235" customFormat="1">
      <c r="A31" s="349"/>
      <c r="B31" s="349" t="s">
        <v>35</v>
      </c>
      <c r="C31" s="349" t="s">
        <v>35</v>
      </c>
      <c r="D31" s="349"/>
      <c r="E31" s="358"/>
      <c r="F31" s="349"/>
      <c r="G31" s="349"/>
      <c r="H31" s="349"/>
      <c r="I31" s="359"/>
      <c r="J31" s="349" t="s">
        <v>35</v>
      </c>
      <c r="K31" s="349" t="s">
        <v>35</v>
      </c>
      <c r="L31" s="349" t="s">
        <v>35</v>
      </c>
      <c r="M31" s="349" t="s">
        <v>35</v>
      </c>
      <c r="N31" s="349" t="s">
        <v>35</v>
      </c>
    </row>
    <row r="32" spans="1:70">
      <c r="A32" s="304"/>
      <c r="B32" s="453" t="s">
        <v>75</v>
      </c>
      <c r="C32" s="453"/>
      <c r="D32" s="453"/>
      <c r="E32" s="453"/>
      <c r="F32" s="453"/>
      <c r="G32" s="453"/>
      <c r="H32" s="453"/>
      <c r="I32" s="453"/>
      <c r="J32" s="453"/>
      <c r="K32" s="304"/>
      <c r="L32" s="304"/>
      <c r="M32" s="304"/>
      <c r="N32" s="304"/>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row>
    <row r="33" spans="1:70">
      <c r="A33" s="304"/>
      <c r="B33" s="453"/>
      <c r="C33" s="453"/>
      <c r="D33" s="453"/>
      <c r="E33" s="453"/>
      <c r="F33" s="453"/>
      <c r="G33" s="453"/>
      <c r="H33" s="453"/>
      <c r="I33" s="453"/>
      <c r="J33" s="453"/>
      <c r="K33" s="304"/>
      <c r="L33" s="304"/>
      <c r="M33" s="304"/>
      <c r="N33" s="304"/>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row>
    <row r="34" spans="1:70">
      <c r="A34" s="304"/>
      <c r="B34" s="453"/>
      <c r="C34" s="453"/>
      <c r="D34" s="453"/>
      <c r="E34" s="453"/>
      <c r="F34" s="453"/>
      <c r="G34" s="453"/>
      <c r="H34" s="453"/>
      <c r="I34" s="453"/>
      <c r="J34" s="453"/>
      <c r="K34" s="304"/>
      <c r="L34" s="304"/>
      <c r="M34" s="304"/>
      <c r="N34" s="304"/>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5"/>
      <c r="BQ34" s="235"/>
      <c r="BR34" s="235"/>
    </row>
    <row r="35" spans="1:70" ht="6.95" customHeight="1">
      <c r="A35" s="304"/>
      <c r="B35" s="453"/>
      <c r="C35" s="453"/>
      <c r="D35" s="453"/>
      <c r="E35" s="453"/>
      <c r="F35" s="453"/>
      <c r="G35" s="453"/>
      <c r="H35" s="453"/>
      <c r="I35" s="453"/>
      <c r="J35" s="453"/>
      <c r="K35" s="304"/>
      <c r="L35" s="304"/>
      <c r="M35" s="304"/>
      <c r="N35" s="304"/>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5"/>
      <c r="BR35" s="235"/>
    </row>
    <row r="36" spans="1:70">
      <c r="A36" s="304"/>
      <c r="B36" s="453"/>
      <c r="C36" s="453"/>
      <c r="D36" s="453"/>
      <c r="E36" s="453"/>
      <c r="F36" s="453"/>
      <c r="G36" s="453"/>
      <c r="H36" s="453"/>
      <c r="I36" s="453"/>
      <c r="J36" s="453"/>
      <c r="K36" s="304"/>
      <c r="L36" s="304"/>
      <c r="M36" s="304"/>
      <c r="N36" s="304"/>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c r="BG36" s="235"/>
      <c r="BH36" s="235"/>
      <c r="BI36" s="235"/>
      <c r="BJ36" s="235"/>
      <c r="BK36" s="235"/>
      <c r="BL36" s="235"/>
      <c r="BM36" s="235"/>
      <c r="BN36" s="235"/>
      <c r="BO36" s="235"/>
      <c r="BP36" s="235"/>
      <c r="BQ36" s="235"/>
      <c r="BR36" s="235"/>
    </row>
    <row r="37" spans="1:70">
      <c r="A37" s="304"/>
      <c r="B37" s="453"/>
      <c r="C37" s="453"/>
      <c r="D37" s="453"/>
      <c r="E37" s="453"/>
      <c r="F37" s="453"/>
      <c r="G37" s="453"/>
      <c r="H37" s="453"/>
      <c r="I37" s="453"/>
      <c r="J37" s="453"/>
      <c r="K37" s="304"/>
      <c r="L37" s="304"/>
      <c r="M37" s="304"/>
      <c r="N37" s="304"/>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5"/>
      <c r="BR37" s="235"/>
    </row>
    <row r="38" spans="1:70">
      <c r="A38" s="304"/>
      <c r="B38" s="453"/>
      <c r="C38" s="453"/>
      <c r="D38" s="453"/>
      <c r="E38" s="453"/>
      <c r="F38" s="453"/>
      <c r="G38" s="453"/>
      <c r="H38" s="453"/>
      <c r="I38" s="453"/>
      <c r="J38" s="453"/>
      <c r="K38" s="304"/>
      <c r="L38" s="304"/>
      <c r="M38" s="304"/>
      <c r="N38" s="304"/>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row>
    <row r="39" spans="1:70">
      <c r="A39" s="304"/>
      <c r="B39" s="453"/>
      <c r="C39" s="453"/>
      <c r="D39" s="453"/>
      <c r="E39" s="453"/>
      <c r="F39" s="453"/>
      <c r="G39" s="453"/>
      <c r="H39" s="453"/>
      <c r="I39" s="453"/>
      <c r="J39" s="453"/>
      <c r="K39" s="304"/>
      <c r="L39" s="304"/>
      <c r="M39" s="304"/>
      <c r="N39" s="304"/>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c r="BE39" s="235"/>
      <c r="BF39" s="235"/>
      <c r="BG39" s="235"/>
      <c r="BH39" s="235"/>
      <c r="BI39" s="235"/>
      <c r="BJ39" s="235"/>
      <c r="BK39" s="235"/>
      <c r="BL39" s="235"/>
      <c r="BM39" s="235"/>
      <c r="BN39" s="235"/>
      <c r="BO39" s="235"/>
      <c r="BP39" s="235"/>
      <c r="BQ39" s="235"/>
      <c r="BR39" s="235"/>
    </row>
    <row r="40" spans="1:70">
      <c r="A40" s="304"/>
      <c r="B40" s="453"/>
      <c r="C40" s="453"/>
      <c r="D40" s="453"/>
      <c r="E40" s="453"/>
      <c r="F40" s="453"/>
      <c r="G40" s="453"/>
      <c r="H40" s="453"/>
      <c r="I40" s="453"/>
      <c r="J40" s="453"/>
      <c r="K40" s="304"/>
      <c r="L40" s="304"/>
      <c r="M40" s="304"/>
      <c r="N40" s="304"/>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5"/>
      <c r="BJ40" s="235"/>
      <c r="BK40" s="235"/>
      <c r="BL40" s="235"/>
      <c r="BM40" s="235"/>
      <c r="BN40" s="235"/>
      <c r="BO40" s="235"/>
      <c r="BP40" s="235"/>
      <c r="BQ40" s="235"/>
      <c r="BR40" s="235"/>
    </row>
    <row r="41" spans="1:70">
      <c r="B41" s="235"/>
      <c r="C41" s="235"/>
      <c r="D41" s="235"/>
      <c r="E41" s="235"/>
      <c r="F41" s="235"/>
      <c r="G41" s="235"/>
      <c r="H41" s="235"/>
      <c r="I41" s="235"/>
      <c r="K41" s="235"/>
      <c r="L41" s="235"/>
      <c r="M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BP41" s="235"/>
      <c r="BQ41" s="235"/>
      <c r="BR41" s="235"/>
    </row>
    <row r="42" spans="1:70">
      <c r="B42" s="235"/>
      <c r="C42" s="235"/>
      <c r="D42" s="235"/>
      <c r="E42" s="235"/>
      <c r="F42" s="235"/>
      <c r="G42" s="235"/>
      <c r="H42" s="235"/>
      <c r="I42" s="235"/>
      <c r="K42" s="235"/>
      <c r="L42" s="235"/>
      <c r="M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35"/>
      <c r="BE42" s="235"/>
      <c r="BF42" s="235"/>
      <c r="BG42" s="235"/>
      <c r="BH42" s="235"/>
      <c r="BI42" s="235"/>
      <c r="BJ42" s="235"/>
      <c r="BK42" s="235"/>
      <c r="BL42" s="235"/>
      <c r="BM42" s="235"/>
      <c r="BN42" s="235"/>
      <c r="BO42" s="235"/>
      <c r="BP42" s="235"/>
      <c r="BQ42" s="235"/>
      <c r="BR42" s="235"/>
    </row>
    <row r="43" spans="1:70">
      <c r="B43" s="235"/>
      <c r="C43" s="235"/>
      <c r="D43" s="235"/>
      <c r="E43" s="235"/>
      <c r="F43" s="235"/>
      <c r="G43" s="235"/>
      <c r="H43" s="235"/>
      <c r="I43" s="235"/>
      <c r="K43" s="235"/>
      <c r="L43" s="235"/>
      <c r="M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c r="BQ43" s="235"/>
      <c r="BR43" s="235"/>
    </row>
    <row r="44" spans="1:70">
      <c r="B44" s="235"/>
      <c r="C44" s="235"/>
      <c r="D44" s="235"/>
      <c r="E44" s="235"/>
      <c r="F44" s="235"/>
      <c r="G44" s="235"/>
      <c r="H44" s="235"/>
      <c r="I44" s="235"/>
      <c r="K44" s="235"/>
      <c r="L44" s="235"/>
      <c r="M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235"/>
      <c r="BR44" s="235"/>
    </row>
    <row r="45" spans="1:70">
      <c r="B45" s="235"/>
      <c r="C45" s="235"/>
      <c r="D45" s="235"/>
      <c r="E45" s="235"/>
      <c r="F45" s="235"/>
      <c r="G45" s="235"/>
      <c r="H45" s="235"/>
      <c r="I45" s="235"/>
      <c r="K45" s="235"/>
      <c r="L45" s="235"/>
      <c r="M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5"/>
      <c r="BR45" s="235"/>
    </row>
    <row r="46" spans="1:70">
      <c r="B46" s="235"/>
      <c r="C46" s="235"/>
      <c r="D46" s="235"/>
      <c r="E46" s="235"/>
      <c r="F46" s="235"/>
      <c r="G46" s="235"/>
      <c r="H46" s="235"/>
      <c r="I46" s="235"/>
      <c r="K46" s="235"/>
      <c r="L46" s="235"/>
      <c r="M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5"/>
      <c r="BQ46" s="235"/>
      <c r="BR46" s="235"/>
    </row>
    <row r="47" spans="1:70">
      <c r="B47" s="235"/>
      <c r="C47" s="235"/>
      <c r="D47" s="235"/>
      <c r="E47" s="235"/>
      <c r="F47" s="235"/>
      <c r="G47" s="235"/>
      <c r="H47" s="235"/>
      <c r="I47" s="235"/>
      <c r="K47" s="235"/>
      <c r="L47" s="235"/>
      <c r="M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5"/>
      <c r="BO47" s="235"/>
      <c r="BP47" s="235"/>
      <c r="BQ47" s="235"/>
      <c r="BR47" s="235"/>
    </row>
    <row r="48" spans="1:70">
      <c r="B48" s="235"/>
      <c r="C48" s="235"/>
      <c r="D48" s="235"/>
      <c r="E48" s="235"/>
      <c r="F48" s="235"/>
      <c r="G48" s="235"/>
      <c r="H48" s="235"/>
      <c r="I48" s="235"/>
      <c r="K48" s="235"/>
      <c r="L48" s="235"/>
      <c r="M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G48" s="235"/>
      <c r="BH48" s="235"/>
      <c r="BI48" s="235"/>
      <c r="BJ48" s="235"/>
      <c r="BK48" s="235"/>
      <c r="BL48" s="235"/>
      <c r="BM48" s="235"/>
      <c r="BN48" s="235"/>
      <c r="BO48" s="235"/>
      <c r="BP48" s="235"/>
      <c r="BQ48" s="235"/>
      <c r="BR48" s="235"/>
    </row>
    <row r="49" spans="2:70">
      <c r="B49" s="235"/>
      <c r="C49" s="235"/>
      <c r="D49" s="235"/>
      <c r="E49" s="235"/>
      <c r="F49" s="235"/>
      <c r="G49" s="235"/>
      <c r="H49" s="235"/>
      <c r="I49" s="235"/>
      <c r="K49" s="235"/>
      <c r="L49" s="235"/>
      <c r="M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5"/>
      <c r="BR49" s="235"/>
    </row>
    <row r="50" spans="2:70">
      <c r="B50" s="235"/>
      <c r="C50" s="235"/>
      <c r="D50" s="235"/>
      <c r="E50" s="235"/>
      <c r="F50" s="235"/>
      <c r="G50" s="235"/>
      <c r="H50" s="235"/>
      <c r="I50" s="235"/>
      <c r="K50" s="235"/>
      <c r="L50" s="235"/>
      <c r="M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235"/>
      <c r="AY50" s="235"/>
      <c r="AZ50" s="235"/>
      <c r="BA50" s="235"/>
      <c r="BB50" s="235"/>
      <c r="BC50" s="235"/>
      <c r="BD50" s="235"/>
      <c r="BE50" s="235"/>
      <c r="BF50" s="235"/>
      <c r="BG50" s="235"/>
      <c r="BH50" s="235"/>
      <c r="BI50" s="235"/>
      <c r="BJ50" s="235"/>
      <c r="BK50" s="235"/>
      <c r="BL50" s="235"/>
      <c r="BM50" s="235"/>
      <c r="BN50" s="235"/>
      <c r="BO50" s="235"/>
      <c r="BP50" s="235"/>
      <c r="BQ50" s="235"/>
      <c r="BR50" s="235"/>
    </row>
    <row r="51" spans="2:70">
      <c r="B51" s="235"/>
      <c r="C51" s="235"/>
      <c r="D51" s="235"/>
      <c r="E51" s="235"/>
      <c r="F51" s="235"/>
      <c r="G51" s="235"/>
      <c r="H51" s="235"/>
      <c r="I51" s="235"/>
      <c r="K51" s="235"/>
      <c r="L51" s="235"/>
      <c r="M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5"/>
      <c r="BR51" s="235"/>
    </row>
    <row r="52" spans="2:70">
      <c r="B52" s="235"/>
      <c r="C52" s="235"/>
      <c r="D52" s="235"/>
      <c r="E52" s="235"/>
      <c r="F52" s="235"/>
      <c r="G52" s="235"/>
      <c r="H52" s="235"/>
      <c r="I52" s="235"/>
      <c r="K52" s="235"/>
      <c r="L52" s="235"/>
      <c r="M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5"/>
      <c r="BC52" s="235"/>
      <c r="BD52" s="235"/>
      <c r="BE52" s="235"/>
      <c r="BF52" s="235"/>
      <c r="BG52" s="235"/>
      <c r="BH52" s="235"/>
      <c r="BI52" s="235"/>
      <c r="BJ52" s="235"/>
      <c r="BK52" s="235"/>
      <c r="BL52" s="235"/>
      <c r="BM52" s="235"/>
      <c r="BN52" s="235"/>
      <c r="BO52" s="235"/>
      <c r="BP52" s="235"/>
      <c r="BQ52" s="235"/>
      <c r="BR52" s="235"/>
    </row>
    <row r="53" spans="2:70">
      <c r="B53" s="235"/>
      <c r="C53" s="235"/>
      <c r="D53" s="235"/>
      <c r="E53" s="235"/>
      <c r="F53" s="235"/>
      <c r="G53" s="235"/>
      <c r="H53" s="235"/>
      <c r="I53" s="235"/>
      <c r="K53" s="235"/>
      <c r="L53" s="235"/>
      <c r="M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5"/>
      <c r="BR53" s="235"/>
    </row>
    <row r="54" spans="2:70">
      <c r="B54" s="235"/>
      <c r="C54" s="235"/>
      <c r="D54" s="235"/>
      <c r="E54" s="235"/>
      <c r="F54" s="235"/>
      <c r="G54" s="235"/>
      <c r="H54" s="235"/>
      <c r="I54" s="235"/>
      <c r="K54" s="235"/>
      <c r="L54" s="235"/>
      <c r="M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5"/>
      <c r="BD54" s="235"/>
      <c r="BE54" s="235"/>
      <c r="BF54" s="235"/>
      <c r="BG54" s="235"/>
      <c r="BH54" s="235"/>
      <c r="BI54" s="235"/>
      <c r="BJ54" s="235"/>
      <c r="BK54" s="235"/>
      <c r="BL54" s="235"/>
      <c r="BM54" s="235"/>
      <c r="BN54" s="235"/>
      <c r="BO54" s="235"/>
      <c r="BP54" s="235"/>
      <c r="BQ54" s="235"/>
      <c r="BR54" s="235"/>
    </row>
    <row r="55" spans="2:70">
      <c r="B55" s="235"/>
      <c r="C55" s="235"/>
      <c r="D55" s="235"/>
      <c r="E55" s="235"/>
      <c r="F55" s="235"/>
      <c r="G55" s="235"/>
      <c r="H55" s="235"/>
      <c r="I55" s="235"/>
      <c r="K55" s="235"/>
      <c r="L55" s="235"/>
      <c r="M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5"/>
      <c r="AU55" s="235"/>
      <c r="AV55" s="235"/>
      <c r="AW55" s="235"/>
      <c r="AX55" s="235"/>
      <c r="AY55" s="235"/>
      <c r="AZ55" s="235"/>
      <c r="BA55" s="235"/>
      <c r="BB55" s="235"/>
      <c r="BC55" s="235"/>
      <c r="BD55" s="235"/>
      <c r="BE55" s="235"/>
      <c r="BF55" s="235"/>
      <c r="BG55" s="235"/>
      <c r="BH55" s="235"/>
      <c r="BI55" s="235"/>
      <c r="BJ55" s="235"/>
      <c r="BK55" s="235"/>
      <c r="BL55" s="235"/>
      <c r="BM55" s="235"/>
      <c r="BN55" s="235"/>
      <c r="BO55" s="235"/>
      <c r="BP55" s="235"/>
      <c r="BQ55" s="235"/>
      <c r="BR55" s="235"/>
    </row>
    <row r="56" spans="2:70">
      <c r="B56" s="235"/>
      <c r="C56" s="235"/>
      <c r="D56" s="235"/>
      <c r="E56" s="235"/>
      <c r="F56" s="235"/>
      <c r="G56" s="235"/>
      <c r="H56" s="235"/>
      <c r="I56" s="235"/>
      <c r="K56" s="235"/>
      <c r="L56" s="235"/>
      <c r="M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5"/>
      <c r="AT56" s="235"/>
      <c r="AU56" s="235"/>
      <c r="AV56" s="235"/>
      <c r="AW56" s="235"/>
      <c r="AX56" s="235"/>
      <c r="AY56" s="235"/>
      <c r="AZ56" s="235"/>
      <c r="BA56" s="235"/>
      <c r="BB56" s="235"/>
      <c r="BC56" s="235"/>
      <c r="BD56" s="235"/>
      <c r="BE56" s="235"/>
      <c r="BF56" s="235"/>
      <c r="BG56" s="235"/>
      <c r="BH56" s="235"/>
      <c r="BI56" s="235"/>
      <c r="BJ56" s="235"/>
      <c r="BK56" s="235"/>
      <c r="BL56" s="235"/>
      <c r="BM56" s="235"/>
      <c r="BN56" s="235"/>
      <c r="BO56" s="235"/>
      <c r="BP56" s="235"/>
      <c r="BQ56" s="235"/>
      <c r="BR56" s="235"/>
    </row>
    <row r="57" spans="2:70">
      <c r="B57" s="235"/>
      <c r="C57" s="235"/>
      <c r="D57" s="235"/>
      <c r="E57" s="235"/>
      <c r="F57" s="235"/>
      <c r="G57" s="235"/>
      <c r="H57" s="235"/>
      <c r="I57" s="235"/>
      <c r="K57" s="235"/>
      <c r="L57" s="235"/>
      <c r="M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c r="AQ57" s="235"/>
      <c r="AR57" s="235"/>
      <c r="AS57" s="235"/>
      <c r="AT57" s="235"/>
      <c r="AU57" s="235"/>
      <c r="AV57" s="235"/>
      <c r="AW57" s="235"/>
      <c r="AX57" s="235"/>
      <c r="AY57" s="235"/>
      <c r="AZ57" s="235"/>
      <c r="BA57" s="235"/>
      <c r="BB57" s="235"/>
      <c r="BC57" s="235"/>
      <c r="BD57" s="235"/>
      <c r="BE57" s="235"/>
      <c r="BF57" s="235"/>
      <c r="BG57" s="235"/>
      <c r="BH57" s="235"/>
      <c r="BI57" s="235"/>
      <c r="BJ57" s="235"/>
      <c r="BK57" s="235"/>
      <c r="BL57" s="235"/>
      <c r="BM57" s="235"/>
      <c r="BN57" s="235"/>
      <c r="BO57" s="235"/>
      <c r="BP57" s="235"/>
      <c r="BQ57" s="235"/>
      <c r="BR57" s="235"/>
    </row>
    <row r="58" spans="2:70">
      <c r="B58" s="235"/>
      <c r="C58" s="235"/>
      <c r="D58" s="235"/>
      <c r="E58" s="235"/>
      <c r="F58" s="235"/>
      <c r="G58" s="235"/>
      <c r="H58" s="235"/>
      <c r="I58" s="235"/>
      <c r="K58" s="235"/>
      <c r="L58" s="235"/>
      <c r="M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235"/>
      <c r="AO58" s="235"/>
      <c r="AP58" s="235"/>
      <c r="AQ58" s="235"/>
      <c r="AR58" s="235"/>
      <c r="AS58" s="235"/>
      <c r="AT58" s="235"/>
      <c r="AU58" s="235"/>
      <c r="AV58" s="235"/>
      <c r="AW58" s="235"/>
      <c r="AX58" s="235"/>
      <c r="AY58" s="235"/>
      <c r="AZ58" s="235"/>
      <c r="BA58" s="235"/>
      <c r="BB58" s="235"/>
      <c r="BC58" s="235"/>
      <c r="BD58" s="235"/>
      <c r="BE58" s="235"/>
      <c r="BF58" s="235"/>
      <c r="BG58" s="235"/>
      <c r="BH58" s="235"/>
      <c r="BI58" s="235"/>
      <c r="BJ58" s="235"/>
      <c r="BK58" s="235"/>
      <c r="BL58" s="235"/>
      <c r="BM58" s="235"/>
      <c r="BN58" s="235"/>
      <c r="BO58" s="235"/>
      <c r="BP58" s="235"/>
      <c r="BQ58" s="235"/>
      <c r="BR58" s="235"/>
    </row>
    <row r="59" spans="2:70">
      <c r="B59" s="235"/>
      <c r="C59" s="235"/>
      <c r="D59" s="235"/>
      <c r="E59" s="235"/>
      <c r="F59" s="235"/>
      <c r="G59" s="235"/>
      <c r="H59" s="235"/>
      <c r="I59" s="235"/>
      <c r="K59" s="235"/>
      <c r="L59" s="235"/>
      <c r="M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c r="AP59" s="235"/>
      <c r="AQ59" s="235"/>
      <c r="AR59" s="235"/>
      <c r="AS59" s="235"/>
      <c r="AT59" s="235"/>
      <c r="AU59" s="235"/>
      <c r="AV59" s="235"/>
      <c r="AW59" s="235"/>
      <c r="AX59" s="235"/>
      <c r="AY59" s="235"/>
      <c r="AZ59" s="235"/>
      <c r="BA59" s="235"/>
      <c r="BB59" s="235"/>
      <c r="BC59" s="235"/>
      <c r="BD59" s="235"/>
      <c r="BE59" s="235"/>
      <c r="BF59" s="235"/>
      <c r="BG59" s="235"/>
      <c r="BH59" s="235"/>
      <c r="BI59" s="235"/>
      <c r="BJ59" s="235"/>
      <c r="BK59" s="235"/>
      <c r="BL59" s="235"/>
      <c r="BM59" s="235"/>
      <c r="BN59" s="235"/>
      <c r="BO59" s="235"/>
      <c r="BP59" s="235"/>
      <c r="BQ59" s="235"/>
      <c r="BR59" s="235"/>
    </row>
    <row r="60" spans="2:70">
      <c r="B60" s="235"/>
      <c r="C60" s="235"/>
      <c r="D60" s="235"/>
      <c r="E60" s="235"/>
      <c r="F60" s="235"/>
      <c r="G60" s="235"/>
      <c r="H60" s="235"/>
      <c r="I60" s="235"/>
      <c r="K60" s="235"/>
      <c r="L60" s="235"/>
      <c r="M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5"/>
      <c r="AP60" s="235"/>
      <c r="AQ60" s="235"/>
      <c r="AR60" s="235"/>
      <c r="AS60" s="235"/>
      <c r="AT60" s="235"/>
      <c r="AU60" s="235"/>
      <c r="AV60" s="235"/>
      <c r="AW60" s="235"/>
      <c r="AX60" s="235"/>
      <c r="AY60" s="235"/>
      <c r="AZ60" s="235"/>
      <c r="BA60" s="235"/>
      <c r="BB60" s="235"/>
      <c r="BC60" s="235"/>
      <c r="BD60" s="235"/>
      <c r="BE60" s="235"/>
      <c r="BF60" s="235"/>
      <c r="BG60" s="235"/>
      <c r="BH60" s="235"/>
      <c r="BI60" s="235"/>
      <c r="BJ60" s="235"/>
      <c r="BK60" s="235"/>
      <c r="BL60" s="235"/>
      <c r="BM60" s="235"/>
      <c r="BN60" s="235"/>
      <c r="BO60" s="235"/>
      <c r="BP60" s="235"/>
      <c r="BQ60" s="235"/>
      <c r="BR60" s="235"/>
    </row>
    <row r="61" spans="2:70">
      <c r="B61" s="235"/>
      <c r="C61" s="235"/>
      <c r="D61" s="235"/>
      <c r="E61" s="235"/>
      <c r="F61" s="235"/>
      <c r="G61" s="235"/>
      <c r="H61" s="235"/>
      <c r="I61" s="235"/>
      <c r="K61" s="235"/>
      <c r="L61" s="235"/>
      <c r="M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5"/>
      <c r="AU61" s="235"/>
      <c r="AV61" s="235"/>
      <c r="AW61" s="235"/>
      <c r="AX61" s="235"/>
      <c r="AY61" s="235"/>
      <c r="AZ61" s="235"/>
      <c r="BA61" s="235"/>
      <c r="BB61" s="235"/>
      <c r="BC61" s="235"/>
      <c r="BD61" s="235"/>
      <c r="BE61" s="235"/>
      <c r="BF61" s="235"/>
      <c r="BG61" s="235"/>
      <c r="BH61" s="235"/>
      <c r="BI61" s="235"/>
      <c r="BJ61" s="235"/>
      <c r="BK61" s="235"/>
      <c r="BL61" s="235"/>
      <c r="BM61" s="235"/>
      <c r="BN61" s="235"/>
      <c r="BO61" s="235"/>
      <c r="BP61" s="235"/>
      <c r="BQ61" s="235"/>
      <c r="BR61" s="235"/>
    </row>
    <row r="62" spans="2:70">
      <c r="B62" s="235"/>
      <c r="C62" s="235"/>
      <c r="D62" s="235"/>
      <c r="E62" s="235"/>
      <c r="F62" s="235"/>
      <c r="G62" s="235"/>
      <c r="H62" s="235"/>
      <c r="I62" s="235"/>
      <c r="K62" s="235"/>
      <c r="L62" s="235"/>
      <c r="M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5"/>
      <c r="AS62" s="235"/>
      <c r="AT62" s="235"/>
      <c r="AU62" s="235"/>
      <c r="AV62" s="235"/>
      <c r="AW62" s="235"/>
      <c r="AX62" s="235"/>
      <c r="AY62" s="235"/>
      <c r="AZ62" s="235"/>
      <c r="BA62" s="235"/>
      <c r="BB62" s="235"/>
      <c r="BC62" s="235"/>
      <c r="BD62" s="235"/>
      <c r="BE62" s="235"/>
      <c r="BF62" s="235"/>
      <c r="BG62" s="235"/>
      <c r="BH62" s="235"/>
      <c r="BI62" s="235"/>
      <c r="BJ62" s="235"/>
      <c r="BK62" s="235"/>
      <c r="BL62" s="235"/>
      <c r="BM62" s="235"/>
      <c r="BN62" s="235"/>
      <c r="BO62" s="235"/>
      <c r="BP62" s="235"/>
      <c r="BQ62" s="235"/>
      <c r="BR62" s="235"/>
    </row>
    <row r="63" spans="2:70">
      <c r="B63" s="235"/>
      <c r="C63" s="235"/>
      <c r="D63" s="235"/>
      <c r="E63" s="235"/>
      <c r="F63" s="235"/>
      <c r="G63" s="235"/>
      <c r="H63" s="235"/>
      <c r="I63" s="235"/>
      <c r="K63" s="235"/>
      <c r="L63" s="235"/>
      <c r="M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c r="AP63" s="235"/>
      <c r="AQ63" s="235"/>
      <c r="AR63" s="235"/>
      <c r="AS63" s="235"/>
      <c r="AT63" s="235"/>
      <c r="AU63" s="235"/>
      <c r="AV63" s="235"/>
      <c r="AW63" s="235"/>
      <c r="AX63" s="235"/>
      <c r="AY63" s="235"/>
      <c r="AZ63" s="235"/>
      <c r="BA63" s="235"/>
      <c r="BB63" s="235"/>
      <c r="BC63" s="235"/>
      <c r="BD63" s="235"/>
      <c r="BE63" s="235"/>
      <c r="BF63" s="235"/>
      <c r="BG63" s="235"/>
      <c r="BH63" s="235"/>
      <c r="BI63" s="235"/>
      <c r="BJ63" s="235"/>
      <c r="BK63" s="235"/>
      <c r="BL63" s="235"/>
      <c r="BM63" s="235"/>
      <c r="BN63" s="235"/>
      <c r="BO63" s="235"/>
      <c r="BP63" s="235"/>
      <c r="BQ63" s="235"/>
      <c r="BR63" s="235"/>
    </row>
    <row r="64" spans="2:70">
      <c r="B64" s="235"/>
      <c r="C64" s="235"/>
      <c r="D64" s="235"/>
      <c r="E64" s="235"/>
      <c r="F64" s="235"/>
      <c r="G64" s="235"/>
      <c r="H64" s="235"/>
      <c r="I64" s="235"/>
      <c r="K64" s="235"/>
      <c r="L64" s="235"/>
      <c r="M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35"/>
      <c r="AR64" s="235"/>
      <c r="AS64" s="235"/>
      <c r="AT64" s="235"/>
      <c r="AU64" s="235"/>
      <c r="AV64" s="235"/>
      <c r="AW64" s="235"/>
      <c r="AX64" s="235"/>
      <c r="AY64" s="235"/>
      <c r="AZ64" s="235"/>
      <c r="BA64" s="235"/>
      <c r="BB64" s="235"/>
      <c r="BC64" s="235"/>
      <c r="BD64" s="235"/>
      <c r="BE64" s="235"/>
      <c r="BF64" s="235"/>
      <c r="BG64" s="235"/>
      <c r="BH64" s="235"/>
      <c r="BI64" s="235"/>
      <c r="BJ64" s="235"/>
      <c r="BK64" s="235"/>
      <c r="BL64" s="235"/>
      <c r="BM64" s="235"/>
      <c r="BN64" s="235"/>
      <c r="BO64" s="235"/>
      <c r="BP64" s="235"/>
      <c r="BQ64" s="235"/>
      <c r="BR64" s="235"/>
    </row>
    <row r="65" spans="2:70">
      <c r="B65" s="235"/>
      <c r="C65" s="235"/>
      <c r="D65" s="235"/>
      <c r="E65" s="235"/>
      <c r="F65" s="235"/>
      <c r="G65" s="235"/>
      <c r="H65" s="235"/>
      <c r="I65" s="235"/>
      <c r="K65" s="235"/>
      <c r="L65" s="235"/>
      <c r="M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5"/>
      <c r="AZ65" s="235"/>
      <c r="BA65" s="235"/>
      <c r="BB65" s="235"/>
      <c r="BC65" s="235"/>
      <c r="BD65" s="235"/>
      <c r="BE65" s="235"/>
      <c r="BF65" s="235"/>
      <c r="BG65" s="235"/>
      <c r="BH65" s="235"/>
      <c r="BI65" s="235"/>
      <c r="BJ65" s="235"/>
      <c r="BK65" s="235"/>
      <c r="BL65" s="235"/>
      <c r="BM65" s="235"/>
      <c r="BN65" s="235"/>
      <c r="BO65" s="235"/>
      <c r="BP65" s="235"/>
      <c r="BQ65" s="235"/>
      <c r="BR65" s="235"/>
    </row>
    <row r="66" spans="2:70">
      <c r="B66" s="235"/>
      <c r="C66" s="235"/>
      <c r="D66" s="235"/>
      <c r="E66" s="235"/>
      <c r="F66" s="235"/>
      <c r="G66" s="235"/>
      <c r="H66" s="235"/>
      <c r="I66" s="235"/>
      <c r="K66" s="235"/>
      <c r="L66" s="235"/>
      <c r="M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235"/>
      <c r="AT66" s="235"/>
      <c r="AU66" s="235"/>
      <c r="AV66" s="235"/>
      <c r="AW66" s="235"/>
      <c r="AX66" s="235"/>
      <c r="AY66" s="235"/>
      <c r="AZ66" s="235"/>
      <c r="BA66" s="235"/>
      <c r="BB66" s="235"/>
      <c r="BC66" s="235"/>
      <c r="BD66" s="235"/>
      <c r="BE66" s="235"/>
      <c r="BF66" s="235"/>
      <c r="BG66" s="235"/>
      <c r="BH66" s="235"/>
      <c r="BI66" s="235"/>
      <c r="BJ66" s="235"/>
      <c r="BK66" s="235"/>
      <c r="BL66" s="235"/>
      <c r="BM66" s="235"/>
      <c r="BN66" s="235"/>
      <c r="BO66" s="235"/>
      <c r="BP66" s="235"/>
      <c r="BQ66" s="235"/>
      <c r="BR66" s="235"/>
    </row>
    <row r="67" spans="2:70">
      <c r="B67" s="235"/>
      <c r="C67" s="235"/>
      <c r="D67" s="235"/>
      <c r="E67" s="235"/>
      <c r="F67" s="235"/>
      <c r="G67" s="235"/>
      <c r="H67" s="235"/>
      <c r="I67" s="235"/>
      <c r="K67" s="235"/>
      <c r="L67" s="235"/>
      <c r="M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235"/>
      <c r="AR67" s="235"/>
      <c r="AS67" s="235"/>
      <c r="AT67" s="235"/>
      <c r="AU67" s="235"/>
      <c r="AV67" s="235"/>
      <c r="AW67" s="235"/>
      <c r="AX67" s="235"/>
      <c r="AY67" s="235"/>
      <c r="AZ67" s="235"/>
      <c r="BA67" s="235"/>
      <c r="BB67" s="235"/>
      <c r="BC67" s="235"/>
      <c r="BD67" s="235"/>
      <c r="BE67" s="235"/>
      <c r="BF67" s="235"/>
      <c r="BG67" s="235"/>
      <c r="BH67" s="235"/>
      <c r="BI67" s="235"/>
      <c r="BJ67" s="235"/>
      <c r="BK67" s="235"/>
      <c r="BL67" s="235"/>
      <c r="BM67" s="235"/>
      <c r="BN67" s="235"/>
      <c r="BO67" s="235"/>
      <c r="BP67" s="235"/>
      <c r="BQ67" s="235"/>
      <c r="BR67" s="235"/>
    </row>
    <row r="68" spans="2:70">
      <c r="B68" s="235"/>
      <c r="C68" s="235"/>
      <c r="D68" s="235"/>
      <c r="E68" s="235"/>
      <c r="F68" s="235"/>
      <c r="G68" s="235"/>
      <c r="H68" s="235"/>
      <c r="I68" s="235"/>
      <c r="K68" s="235"/>
      <c r="L68" s="235"/>
      <c r="M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235"/>
      <c r="AV68" s="235"/>
      <c r="AW68" s="235"/>
      <c r="AX68" s="235"/>
      <c r="AY68" s="235"/>
      <c r="AZ68" s="235"/>
      <c r="BA68" s="235"/>
      <c r="BB68" s="235"/>
      <c r="BC68" s="235"/>
      <c r="BD68" s="235"/>
      <c r="BE68" s="235"/>
      <c r="BF68" s="235"/>
      <c r="BG68" s="235"/>
      <c r="BH68" s="235"/>
      <c r="BI68" s="235"/>
      <c r="BJ68" s="235"/>
      <c r="BK68" s="235"/>
      <c r="BL68" s="235"/>
      <c r="BM68" s="235"/>
      <c r="BN68" s="235"/>
      <c r="BO68" s="235"/>
      <c r="BP68" s="235"/>
      <c r="BQ68" s="235"/>
      <c r="BR68" s="235"/>
    </row>
    <row r="69" spans="2:70">
      <c r="B69" s="235"/>
      <c r="C69" s="235"/>
      <c r="D69" s="235"/>
      <c r="E69" s="235"/>
      <c r="F69" s="235"/>
      <c r="G69" s="235"/>
      <c r="H69" s="235"/>
      <c r="I69" s="235"/>
      <c r="K69" s="235"/>
      <c r="L69" s="235"/>
      <c r="M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5"/>
      <c r="AN69" s="235"/>
      <c r="AO69" s="235"/>
      <c r="AP69" s="235"/>
      <c r="AQ69" s="235"/>
      <c r="AR69" s="235"/>
      <c r="AS69" s="235"/>
      <c r="AT69" s="235"/>
      <c r="AU69" s="235"/>
      <c r="AV69" s="235"/>
      <c r="AW69" s="235"/>
      <c r="AX69" s="235"/>
      <c r="AY69" s="235"/>
      <c r="AZ69" s="235"/>
      <c r="BA69" s="235"/>
      <c r="BB69" s="235"/>
      <c r="BC69" s="235"/>
      <c r="BD69" s="235"/>
      <c r="BE69" s="235"/>
      <c r="BF69" s="235"/>
      <c r="BG69" s="235"/>
      <c r="BH69" s="235"/>
      <c r="BI69" s="235"/>
      <c r="BJ69" s="235"/>
      <c r="BK69" s="235"/>
      <c r="BL69" s="235"/>
      <c r="BM69" s="235"/>
      <c r="BN69" s="235"/>
      <c r="BO69" s="235"/>
      <c r="BP69" s="235"/>
      <c r="BQ69" s="235"/>
      <c r="BR69" s="235"/>
    </row>
    <row r="70" spans="2:70">
      <c r="B70" s="235"/>
      <c r="C70" s="235"/>
      <c r="D70" s="235"/>
      <c r="E70" s="235"/>
      <c r="F70" s="235"/>
      <c r="G70" s="235"/>
      <c r="H70" s="235"/>
      <c r="I70" s="235"/>
      <c r="K70" s="235"/>
      <c r="L70" s="235"/>
      <c r="M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5"/>
      <c r="BA70" s="235"/>
      <c r="BB70" s="235"/>
      <c r="BC70" s="235"/>
      <c r="BD70" s="235"/>
      <c r="BE70" s="235"/>
      <c r="BF70" s="235"/>
      <c r="BG70" s="235"/>
      <c r="BH70" s="235"/>
      <c r="BI70" s="235"/>
      <c r="BJ70" s="235"/>
      <c r="BK70" s="235"/>
      <c r="BL70" s="235"/>
      <c r="BM70" s="235"/>
      <c r="BN70" s="235"/>
      <c r="BO70" s="235"/>
      <c r="BP70" s="235"/>
      <c r="BQ70" s="235"/>
      <c r="BR70" s="235"/>
    </row>
    <row r="71" spans="2:70">
      <c r="B71" s="235"/>
      <c r="C71" s="235"/>
      <c r="D71" s="235"/>
      <c r="E71" s="235"/>
      <c r="F71" s="235"/>
      <c r="G71" s="235"/>
      <c r="H71" s="235"/>
      <c r="I71" s="235"/>
      <c r="K71" s="235"/>
      <c r="L71" s="235"/>
      <c r="M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235"/>
      <c r="AP71" s="235"/>
      <c r="AQ71" s="235"/>
      <c r="AR71" s="235"/>
      <c r="AS71" s="235"/>
      <c r="AT71" s="235"/>
      <c r="AU71" s="235"/>
      <c r="AV71" s="235"/>
      <c r="AW71" s="235"/>
      <c r="AX71" s="235"/>
      <c r="AY71" s="235"/>
      <c r="AZ71" s="235"/>
      <c r="BA71" s="235"/>
      <c r="BB71" s="235"/>
      <c r="BC71" s="235"/>
      <c r="BD71" s="235"/>
      <c r="BE71" s="235"/>
      <c r="BF71" s="235"/>
      <c r="BG71" s="235"/>
      <c r="BH71" s="235"/>
      <c r="BI71" s="235"/>
      <c r="BJ71" s="235"/>
      <c r="BK71" s="235"/>
      <c r="BL71" s="235"/>
      <c r="BM71" s="235"/>
      <c r="BN71" s="235"/>
      <c r="BO71" s="235"/>
      <c r="BP71" s="235"/>
      <c r="BQ71" s="235"/>
      <c r="BR71" s="235"/>
    </row>
    <row r="72" spans="2:70">
      <c r="B72" s="235"/>
      <c r="C72" s="235"/>
      <c r="D72" s="235"/>
      <c r="E72" s="235"/>
      <c r="F72" s="235"/>
      <c r="G72" s="235"/>
      <c r="H72" s="235"/>
      <c r="I72" s="235"/>
      <c r="K72" s="235"/>
      <c r="L72" s="235"/>
      <c r="M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c r="AP72" s="235"/>
      <c r="AQ72" s="235"/>
      <c r="AR72" s="235"/>
      <c r="AS72" s="235"/>
      <c r="AT72" s="235"/>
      <c r="AU72" s="235"/>
      <c r="AV72" s="235"/>
      <c r="AW72" s="235"/>
      <c r="AX72" s="235"/>
      <c r="AY72" s="235"/>
      <c r="AZ72" s="235"/>
      <c r="BA72" s="235"/>
      <c r="BB72" s="235"/>
      <c r="BC72" s="235"/>
      <c r="BD72" s="235"/>
      <c r="BE72" s="235"/>
      <c r="BF72" s="235"/>
      <c r="BG72" s="235"/>
      <c r="BH72" s="235"/>
      <c r="BI72" s="235"/>
      <c r="BJ72" s="235"/>
      <c r="BK72" s="235"/>
      <c r="BL72" s="235"/>
      <c r="BM72" s="235"/>
      <c r="BN72" s="235"/>
      <c r="BO72" s="235"/>
      <c r="BP72" s="235"/>
      <c r="BQ72" s="235"/>
      <c r="BR72" s="235"/>
    </row>
    <row r="73" spans="2:70">
      <c r="B73" s="235"/>
      <c r="C73" s="235"/>
      <c r="D73" s="235"/>
      <c r="E73" s="235"/>
      <c r="F73" s="235"/>
      <c r="G73" s="235"/>
      <c r="H73" s="235"/>
      <c r="I73" s="235"/>
      <c r="K73" s="235"/>
      <c r="L73" s="235"/>
      <c r="M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235"/>
      <c r="AP73" s="235"/>
      <c r="AQ73" s="235"/>
      <c r="AR73" s="235"/>
      <c r="AS73" s="235"/>
      <c r="AT73" s="235"/>
      <c r="AU73" s="235"/>
      <c r="AV73" s="235"/>
      <c r="AW73" s="235"/>
      <c r="AX73" s="235"/>
      <c r="AY73" s="235"/>
      <c r="AZ73" s="235"/>
      <c r="BA73" s="235"/>
      <c r="BB73" s="235"/>
      <c r="BC73" s="235"/>
      <c r="BD73" s="235"/>
      <c r="BE73" s="235"/>
      <c r="BF73" s="235"/>
      <c r="BG73" s="235"/>
      <c r="BH73" s="235"/>
      <c r="BI73" s="235"/>
      <c r="BJ73" s="235"/>
      <c r="BK73" s="235"/>
      <c r="BL73" s="235"/>
      <c r="BM73" s="235"/>
      <c r="BN73" s="235"/>
      <c r="BO73" s="235"/>
      <c r="BP73" s="235"/>
      <c r="BQ73" s="235"/>
      <c r="BR73" s="235"/>
    </row>
    <row r="74" spans="2:70">
      <c r="B74" s="235"/>
      <c r="C74" s="235"/>
      <c r="D74" s="235"/>
      <c r="E74" s="235"/>
      <c r="F74" s="235"/>
      <c r="G74" s="235"/>
      <c r="H74" s="235"/>
      <c r="I74" s="235"/>
      <c r="K74" s="235"/>
      <c r="L74" s="235"/>
      <c r="M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35"/>
      <c r="AP74" s="235"/>
      <c r="AQ74" s="235"/>
      <c r="AR74" s="235"/>
      <c r="AS74" s="235"/>
      <c r="AT74" s="235"/>
      <c r="AU74" s="235"/>
      <c r="AV74" s="235"/>
      <c r="AW74" s="235"/>
      <c r="AX74" s="235"/>
      <c r="AY74" s="235"/>
      <c r="AZ74" s="235"/>
      <c r="BA74" s="235"/>
      <c r="BB74" s="235"/>
      <c r="BC74" s="235"/>
      <c r="BD74" s="235"/>
      <c r="BE74" s="235"/>
      <c r="BF74" s="235"/>
      <c r="BG74" s="235"/>
      <c r="BH74" s="235"/>
      <c r="BI74" s="235"/>
      <c r="BJ74" s="235"/>
      <c r="BK74" s="235"/>
      <c r="BL74" s="235"/>
      <c r="BM74" s="235"/>
      <c r="BN74" s="235"/>
      <c r="BO74" s="235"/>
      <c r="BP74" s="235"/>
      <c r="BQ74" s="235"/>
      <c r="BR74" s="235"/>
    </row>
    <row r="75" spans="2:70">
      <c r="B75" s="235"/>
      <c r="C75" s="235"/>
      <c r="D75" s="235"/>
      <c r="E75" s="235"/>
      <c r="F75" s="235"/>
      <c r="G75" s="235"/>
      <c r="H75" s="235"/>
      <c r="I75" s="235"/>
      <c r="K75" s="235"/>
      <c r="L75" s="235"/>
      <c r="M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235"/>
      <c r="AX75" s="235"/>
      <c r="AY75" s="235"/>
      <c r="AZ75" s="235"/>
      <c r="BA75" s="235"/>
      <c r="BB75" s="235"/>
      <c r="BC75" s="235"/>
      <c r="BD75" s="235"/>
      <c r="BE75" s="235"/>
      <c r="BF75" s="235"/>
      <c r="BG75" s="235"/>
      <c r="BH75" s="235"/>
      <c r="BI75" s="235"/>
      <c r="BJ75" s="235"/>
      <c r="BK75" s="235"/>
      <c r="BL75" s="235"/>
      <c r="BM75" s="235"/>
      <c r="BN75" s="235"/>
      <c r="BO75" s="235"/>
      <c r="BP75" s="235"/>
      <c r="BQ75" s="235"/>
      <c r="BR75" s="235"/>
    </row>
    <row r="76" spans="2:70">
      <c r="B76" s="235"/>
      <c r="C76" s="235"/>
      <c r="D76" s="235"/>
      <c r="E76" s="235"/>
      <c r="F76" s="235"/>
      <c r="G76" s="235"/>
      <c r="H76" s="235"/>
      <c r="I76" s="235"/>
      <c r="K76" s="235"/>
      <c r="L76" s="235"/>
      <c r="M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235"/>
      <c r="AX76" s="235"/>
      <c r="AY76" s="235"/>
      <c r="AZ76" s="235"/>
      <c r="BA76" s="235"/>
      <c r="BB76" s="235"/>
      <c r="BC76" s="235"/>
      <c r="BD76" s="235"/>
      <c r="BE76" s="235"/>
      <c r="BF76" s="235"/>
      <c r="BG76" s="235"/>
      <c r="BH76" s="235"/>
      <c r="BI76" s="235"/>
      <c r="BJ76" s="235"/>
      <c r="BK76" s="235"/>
      <c r="BL76" s="235"/>
      <c r="BM76" s="235"/>
      <c r="BN76" s="235"/>
      <c r="BO76" s="235"/>
      <c r="BP76" s="235"/>
      <c r="BQ76" s="235"/>
      <c r="BR76" s="235"/>
    </row>
    <row r="77" spans="2:70">
      <c r="B77" s="235"/>
      <c r="C77" s="235"/>
      <c r="D77" s="235"/>
      <c r="E77" s="235"/>
      <c r="F77" s="235"/>
      <c r="G77" s="235"/>
      <c r="H77" s="235"/>
      <c r="I77" s="235"/>
      <c r="K77" s="235"/>
      <c r="L77" s="235"/>
      <c r="M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235"/>
      <c r="AS77" s="235"/>
      <c r="AT77" s="235"/>
      <c r="AU77" s="235"/>
      <c r="AV77" s="235"/>
      <c r="AW77" s="235"/>
      <c r="AX77" s="235"/>
      <c r="AY77" s="235"/>
      <c r="AZ77" s="235"/>
      <c r="BA77" s="235"/>
      <c r="BB77" s="235"/>
      <c r="BC77" s="235"/>
      <c r="BD77" s="235"/>
      <c r="BE77" s="235"/>
      <c r="BF77" s="235"/>
      <c r="BG77" s="235"/>
      <c r="BH77" s="235"/>
      <c r="BI77" s="235"/>
      <c r="BJ77" s="235"/>
      <c r="BK77" s="235"/>
      <c r="BL77" s="235"/>
      <c r="BM77" s="235"/>
      <c r="BN77" s="235"/>
      <c r="BO77" s="235"/>
      <c r="BP77" s="235"/>
      <c r="BQ77" s="235"/>
      <c r="BR77" s="235"/>
    </row>
    <row r="78" spans="2:70">
      <c r="B78" s="235"/>
      <c r="C78" s="235"/>
      <c r="D78" s="235"/>
      <c r="E78" s="235"/>
      <c r="F78" s="235"/>
      <c r="G78" s="235"/>
      <c r="H78" s="235"/>
      <c r="I78" s="235"/>
      <c r="K78" s="235"/>
      <c r="L78" s="235"/>
      <c r="M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row>
    <row r="79" spans="2:70">
      <c r="B79" s="235"/>
      <c r="C79" s="235"/>
      <c r="D79" s="235"/>
      <c r="E79" s="235"/>
      <c r="F79" s="235"/>
      <c r="G79" s="235"/>
      <c r="H79" s="235"/>
      <c r="I79" s="235"/>
      <c r="K79" s="235"/>
      <c r="L79" s="235"/>
      <c r="M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5"/>
      <c r="AP79" s="235"/>
      <c r="AQ79" s="235"/>
      <c r="AR79" s="235"/>
      <c r="AS79" s="235"/>
      <c r="AT79" s="235"/>
      <c r="AU79" s="235"/>
      <c r="AV79" s="235"/>
      <c r="AW79" s="235"/>
      <c r="AX79" s="235"/>
      <c r="AY79" s="235"/>
      <c r="AZ79" s="235"/>
      <c r="BA79" s="235"/>
      <c r="BB79" s="235"/>
      <c r="BC79" s="235"/>
      <c r="BD79" s="235"/>
      <c r="BE79" s="235"/>
      <c r="BF79" s="235"/>
      <c r="BG79" s="235"/>
      <c r="BH79" s="235"/>
      <c r="BI79" s="235"/>
      <c r="BJ79" s="235"/>
      <c r="BK79" s="235"/>
      <c r="BL79" s="235"/>
      <c r="BM79" s="235"/>
      <c r="BN79" s="235"/>
      <c r="BO79" s="235"/>
      <c r="BP79" s="235"/>
      <c r="BQ79" s="235"/>
      <c r="BR79" s="235"/>
    </row>
    <row r="80" spans="2:70">
      <c r="B80" s="235"/>
      <c r="C80" s="235"/>
      <c r="D80" s="235"/>
      <c r="E80" s="235"/>
      <c r="F80" s="235"/>
      <c r="G80" s="235"/>
      <c r="H80" s="235"/>
      <c r="I80" s="235"/>
      <c r="K80" s="235"/>
      <c r="L80" s="235"/>
      <c r="M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235"/>
      <c r="AP80" s="235"/>
      <c r="AQ80" s="235"/>
      <c r="AR80" s="235"/>
      <c r="AS80" s="235"/>
      <c r="AT80" s="235"/>
      <c r="AU80" s="235"/>
      <c r="AV80" s="235"/>
      <c r="AW80" s="235"/>
      <c r="AX80" s="235"/>
      <c r="AY80" s="235"/>
      <c r="AZ80" s="235"/>
      <c r="BA80" s="235"/>
      <c r="BB80" s="235"/>
      <c r="BC80" s="235"/>
      <c r="BD80" s="235"/>
      <c r="BE80" s="235"/>
      <c r="BF80" s="235"/>
      <c r="BG80" s="235"/>
      <c r="BH80" s="235"/>
      <c r="BI80" s="235"/>
      <c r="BJ80" s="235"/>
      <c r="BK80" s="235"/>
      <c r="BL80" s="235"/>
      <c r="BM80" s="235"/>
      <c r="BN80" s="235"/>
      <c r="BO80" s="235"/>
      <c r="BP80" s="235"/>
      <c r="BQ80" s="235"/>
      <c r="BR80" s="235"/>
    </row>
    <row r="81" spans="2:70">
      <c r="B81" s="235"/>
      <c r="C81" s="235"/>
      <c r="D81" s="235"/>
      <c r="E81" s="235"/>
      <c r="F81" s="235"/>
      <c r="G81" s="235"/>
      <c r="H81" s="235"/>
      <c r="I81" s="235"/>
      <c r="K81" s="235"/>
      <c r="L81" s="235"/>
      <c r="M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235"/>
      <c r="AP81" s="235"/>
      <c r="AQ81" s="235"/>
      <c r="AR81" s="235"/>
      <c r="AS81" s="235"/>
      <c r="AT81" s="235"/>
      <c r="AU81" s="235"/>
      <c r="AV81" s="235"/>
      <c r="AW81" s="235"/>
      <c r="AX81" s="235"/>
      <c r="AY81" s="235"/>
      <c r="AZ81" s="235"/>
      <c r="BA81" s="235"/>
      <c r="BB81" s="235"/>
      <c r="BC81" s="235"/>
      <c r="BD81" s="235"/>
      <c r="BE81" s="235"/>
      <c r="BF81" s="235"/>
      <c r="BG81" s="235"/>
      <c r="BH81" s="235"/>
      <c r="BI81" s="235"/>
      <c r="BJ81" s="235"/>
      <c r="BK81" s="235"/>
      <c r="BL81" s="235"/>
      <c r="BM81" s="235"/>
      <c r="BN81" s="235"/>
      <c r="BO81" s="235"/>
      <c r="BP81" s="235"/>
      <c r="BQ81" s="235"/>
      <c r="BR81" s="235"/>
    </row>
    <row r="82" spans="2:70">
      <c r="B82" s="235"/>
      <c r="C82" s="235"/>
      <c r="D82" s="235"/>
      <c r="E82" s="235"/>
      <c r="F82" s="235"/>
      <c r="G82" s="235"/>
      <c r="H82" s="235"/>
      <c r="I82" s="235"/>
      <c r="K82" s="235"/>
      <c r="L82" s="235"/>
      <c r="M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235"/>
      <c r="AP82" s="235"/>
      <c r="AQ82" s="235"/>
      <c r="AR82" s="235"/>
      <c r="AS82" s="235"/>
      <c r="AT82" s="235"/>
      <c r="AU82" s="235"/>
      <c r="AV82" s="235"/>
      <c r="AW82" s="235"/>
      <c r="AX82" s="235"/>
      <c r="AY82" s="235"/>
      <c r="AZ82" s="235"/>
      <c r="BA82" s="235"/>
      <c r="BB82" s="235"/>
      <c r="BC82" s="235"/>
      <c r="BD82" s="235"/>
      <c r="BE82" s="235"/>
      <c r="BF82" s="235"/>
      <c r="BG82" s="235"/>
      <c r="BH82" s="235"/>
      <c r="BI82" s="235"/>
      <c r="BJ82" s="235"/>
      <c r="BK82" s="235"/>
      <c r="BL82" s="235"/>
      <c r="BM82" s="235"/>
      <c r="BN82" s="235"/>
      <c r="BO82" s="235"/>
      <c r="BP82" s="235"/>
      <c r="BQ82" s="235"/>
      <c r="BR82" s="235"/>
    </row>
    <row r="83" spans="2:70">
      <c r="B83" s="235"/>
      <c r="C83" s="235"/>
      <c r="D83" s="235"/>
      <c r="E83" s="235"/>
      <c r="F83" s="235"/>
      <c r="G83" s="235"/>
      <c r="H83" s="235"/>
      <c r="I83" s="235"/>
      <c r="K83" s="235"/>
      <c r="L83" s="235"/>
      <c r="M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235"/>
      <c r="AP83" s="235"/>
      <c r="AQ83" s="235"/>
      <c r="AR83" s="235"/>
      <c r="AS83" s="235"/>
      <c r="AT83" s="235"/>
      <c r="AU83" s="235"/>
      <c r="AV83" s="235"/>
      <c r="AW83" s="235"/>
      <c r="AX83" s="235"/>
      <c r="AY83" s="235"/>
      <c r="AZ83" s="235"/>
      <c r="BA83" s="235"/>
      <c r="BB83" s="235"/>
      <c r="BC83" s="235"/>
      <c r="BD83" s="235"/>
      <c r="BE83" s="235"/>
      <c r="BF83" s="235"/>
      <c r="BG83" s="235"/>
      <c r="BH83" s="235"/>
      <c r="BI83" s="235"/>
      <c r="BJ83" s="235"/>
      <c r="BK83" s="235"/>
      <c r="BL83" s="235"/>
      <c r="BM83" s="235"/>
      <c r="BN83" s="235"/>
      <c r="BO83" s="235"/>
      <c r="BP83" s="235"/>
      <c r="BQ83" s="235"/>
      <c r="BR83" s="235"/>
    </row>
    <row r="84" spans="2:70">
      <c r="B84" s="235"/>
      <c r="C84" s="235"/>
      <c r="D84" s="235"/>
      <c r="E84" s="235"/>
      <c r="F84" s="235"/>
      <c r="G84" s="235"/>
      <c r="H84" s="235"/>
      <c r="I84" s="235"/>
      <c r="K84" s="235"/>
      <c r="L84" s="235"/>
      <c r="M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235"/>
      <c r="AP84" s="235"/>
      <c r="AQ84" s="235"/>
      <c r="AR84" s="235"/>
      <c r="AS84" s="235"/>
      <c r="AT84" s="235"/>
      <c r="AU84" s="235"/>
      <c r="AV84" s="235"/>
      <c r="AW84" s="235"/>
      <c r="AX84" s="235"/>
      <c r="AY84" s="235"/>
      <c r="AZ84" s="235"/>
      <c r="BA84" s="235"/>
      <c r="BB84" s="235"/>
      <c r="BC84" s="235"/>
      <c r="BD84" s="235"/>
      <c r="BE84" s="235"/>
      <c r="BF84" s="235"/>
      <c r="BG84" s="235"/>
      <c r="BH84" s="235"/>
      <c r="BI84" s="235"/>
      <c r="BJ84" s="235"/>
      <c r="BK84" s="235"/>
      <c r="BL84" s="235"/>
      <c r="BM84" s="235"/>
      <c r="BN84" s="235"/>
      <c r="BO84" s="235"/>
      <c r="BP84" s="235"/>
      <c r="BQ84" s="235"/>
      <c r="BR84" s="235"/>
    </row>
    <row r="85" spans="2:70">
      <c r="B85" s="235"/>
      <c r="C85" s="235"/>
      <c r="D85" s="235"/>
      <c r="E85" s="235"/>
      <c r="F85" s="235"/>
      <c r="G85" s="235"/>
      <c r="H85" s="235"/>
      <c r="I85" s="235"/>
      <c r="K85" s="235"/>
      <c r="L85" s="235"/>
      <c r="M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235"/>
      <c r="AQ85" s="235"/>
      <c r="AR85" s="235"/>
      <c r="AS85" s="235"/>
      <c r="AT85" s="235"/>
      <c r="AU85" s="235"/>
      <c r="AV85" s="235"/>
      <c r="AW85" s="235"/>
      <c r="AX85" s="235"/>
      <c r="AY85" s="235"/>
      <c r="AZ85" s="235"/>
      <c r="BA85" s="235"/>
      <c r="BB85" s="235"/>
      <c r="BC85" s="235"/>
      <c r="BD85" s="235"/>
      <c r="BE85" s="235"/>
      <c r="BF85" s="235"/>
      <c r="BG85" s="235"/>
      <c r="BH85" s="235"/>
      <c r="BI85" s="235"/>
      <c r="BJ85" s="235"/>
      <c r="BK85" s="235"/>
      <c r="BL85" s="235"/>
      <c r="BM85" s="235"/>
      <c r="BN85" s="235"/>
      <c r="BO85" s="235"/>
      <c r="BP85" s="235"/>
      <c r="BQ85" s="235"/>
      <c r="BR85" s="235"/>
    </row>
    <row r="86" spans="2:70">
      <c r="B86" s="235"/>
      <c r="C86" s="235"/>
      <c r="D86" s="235"/>
      <c r="E86" s="235"/>
      <c r="F86" s="235"/>
      <c r="G86" s="235"/>
      <c r="H86" s="235"/>
      <c r="I86" s="235"/>
      <c r="K86" s="235"/>
      <c r="L86" s="235"/>
      <c r="M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235"/>
      <c r="AP86" s="235"/>
      <c r="AQ86" s="235"/>
      <c r="AR86" s="235"/>
      <c r="AS86" s="235"/>
      <c r="AT86" s="235"/>
      <c r="AU86" s="235"/>
      <c r="AV86" s="235"/>
      <c r="AW86" s="235"/>
      <c r="AX86" s="235"/>
      <c r="AY86" s="235"/>
      <c r="AZ86" s="235"/>
      <c r="BA86" s="235"/>
      <c r="BB86" s="235"/>
      <c r="BC86" s="235"/>
      <c r="BD86" s="235"/>
      <c r="BE86" s="235"/>
      <c r="BF86" s="235"/>
      <c r="BG86" s="235"/>
      <c r="BH86" s="235"/>
      <c r="BI86" s="235"/>
      <c r="BJ86" s="235"/>
      <c r="BK86" s="235"/>
      <c r="BL86" s="235"/>
      <c r="BM86" s="235"/>
      <c r="BN86" s="235"/>
      <c r="BO86" s="235"/>
      <c r="BP86" s="235"/>
      <c r="BQ86" s="235"/>
      <c r="BR86" s="235"/>
    </row>
    <row r="87" spans="2:70">
      <c r="B87" s="235"/>
      <c r="C87" s="235"/>
      <c r="D87" s="235"/>
      <c r="E87" s="235"/>
      <c r="F87" s="235"/>
      <c r="G87" s="235"/>
      <c r="H87" s="235"/>
      <c r="I87" s="235"/>
      <c r="K87" s="235"/>
      <c r="L87" s="235"/>
      <c r="M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235"/>
      <c r="AP87" s="235"/>
      <c r="AQ87" s="235"/>
      <c r="AR87" s="235"/>
      <c r="AS87" s="235"/>
      <c r="AT87" s="235"/>
      <c r="AU87" s="235"/>
      <c r="AV87" s="235"/>
      <c r="AW87" s="235"/>
      <c r="AX87" s="235"/>
      <c r="AY87" s="235"/>
      <c r="AZ87" s="235"/>
      <c r="BA87" s="235"/>
      <c r="BB87" s="235"/>
      <c r="BC87" s="235"/>
      <c r="BD87" s="235"/>
      <c r="BE87" s="235"/>
      <c r="BF87" s="235"/>
      <c r="BG87" s="235"/>
      <c r="BH87" s="235"/>
      <c r="BI87" s="235"/>
      <c r="BJ87" s="235"/>
      <c r="BK87" s="235"/>
      <c r="BL87" s="235"/>
      <c r="BM87" s="235"/>
      <c r="BN87" s="235"/>
      <c r="BO87" s="235"/>
      <c r="BP87" s="235"/>
      <c r="BQ87" s="235"/>
      <c r="BR87" s="235"/>
    </row>
    <row r="88" spans="2:70">
      <c r="B88" s="235"/>
      <c r="C88" s="235"/>
      <c r="D88" s="235"/>
      <c r="E88" s="235"/>
      <c r="F88" s="235"/>
      <c r="G88" s="235"/>
      <c r="H88" s="235"/>
      <c r="I88" s="235"/>
      <c r="K88" s="235"/>
      <c r="L88" s="235"/>
      <c r="M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235"/>
      <c r="AP88" s="235"/>
      <c r="AQ88" s="235"/>
      <c r="AR88" s="235"/>
      <c r="AS88" s="235"/>
      <c r="AT88" s="235"/>
      <c r="AU88" s="235"/>
      <c r="AV88" s="235"/>
      <c r="AW88" s="235"/>
      <c r="AX88" s="235"/>
      <c r="AY88" s="235"/>
      <c r="AZ88" s="235"/>
      <c r="BA88" s="235"/>
      <c r="BB88" s="235"/>
      <c r="BC88" s="235"/>
      <c r="BD88" s="235"/>
      <c r="BE88" s="235"/>
      <c r="BF88" s="235"/>
      <c r="BG88" s="235"/>
      <c r="BH88" s="235"/>
      <c r="BI88" s="235"/>
      <c r="BJ88" s="235"/>
      <c r="BK88" s="235"/>
      <c r="BL88" s="235"/>
      <c r="BM88" s="235"/>
      <c r="BN88" s="235"/>
      <c r="BO88" s="235"/>
      <c r="BP88" s="235"/>
      <c r="BQ88" s="235"/>
      <c r="BR88" s="235"/>
    </row>
    <row r="89" spans="2:70">
      <c r="B89" s="235"/>
      <c r="C89" s="235"/>
      <c r="D89" s="235"/>
      <c r="E89" s="235"/>
      <c r="F89" s="235"/>
      <c r="G89" s="235"/>
      <c r="H89" s="235"/>
      <c r="I89" s="235"/>
      <c r="K89" s="235"/>
      <c r="L89" s="235"/>
      <c r="M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5"/>
      <c r="BA89" s="235"/>
      <c r="BB89" s="235"/>
      <c r="BC89" s="235"/>
      <c r="BD89" s="235"/>
      <c r="BE89" s="235"/>
      <c r="BF89" s="235"/>
      <c r="BG89" s="235"/>
      <c r="BH89" s="235"/>
      <c r="BI89" s="235"/>
      <c r="BJ89" s="235"/>
      <c r="BK89" s="235"/>
      <c r="BL89" s="235"/>
      <c r="BM89" s="235"/>
      <c r="BN89" s="235"/>
      <c r="BO89" s="235"/>
      <c r="BP89" s="235"/>
      <c r="BQ89" s="235"/>
      <c r="BR89" s="235"/>
    </row>
    <row r="90" spans="2:70">
      <c r="B90" s="235"/>
      <c r="C90" s="235"/>
      <c r="D90" s="235"/>
      <c r="E90" s="235"/>
      <c r="F90" s="235"/>
      <c r="G90" s="235"/>
      <c r="H90" s="235"/>
      <c r="I90" s="235"/>
      <c r="K90" s="235"/>
      <c r="L90" s="235"/>
      <c r="M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5"/>
      <c r="BA90" s="235"/>
      <c r="BB90" s="235"/>
      <c r="BC90" s="235"/>
      <c r="BD90" s="235"/>
      <c r="BE90" s="235"/>
      <c r="BF90" s="235"/>
      <c r="BG90" s="235"/>
      <c r="BH90" s="235"/>
      <c r="BI90" s="235"/>
      <c r="BJ90" s="235"/>
      <c r="BK90" s="235"/>
      <c r="BL90" s="235"/>
      <c r="BM90" s="235"/>
      <c r="BN90" s="235"/>
      <c r="BO90" s="235"/>
      <c r="BP90" s="235"/>
      <c r="BQ90" s="235"/>
      <c r="BR90" s="235"/>
    </row>
    <row r="91" spans="2:70">
      <c r="B91" s="235"/>
      <c r="C91" s="235"/>
      <c r="D91" s="235"/>
      <c r="E91" s="235"/>
      <c r="F91" s="235"/>
      <c r="G91" s="235"/>
      <c r="H91" s="235"/>
      <c r="I91" s="235"/>
      <c r="K91" s="235"/>
      <c r="L91" s="235"/>
      <c r="M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5"/>
      <c r="BA91" s="235"/>
      <c r="BB91" s="235"/>
      <c r="BC91" s="235"/>
      <c r="BD91" s="235"/>
      <c r="BE91" s="235"/>
      <c r="BF91" s="235"/>
      <c r="BG91" s="235"/>
      <c r="BH91" s="235"/>
      <c r="BI91" s="235"/>
      <c r="BJ91" s="235"/>
      <c r="BK91" s="235"/>
      <c r="BL91" s="235"/>
      <c r="BM91" s="235"/>
      <c r="BN91" s="235"/>
      <c r="BO91" s="235"/>
      <c r="BP91" s="235"/>
      <c r="BQ91" s="235"/>
      <c r="BR91" s="235"/>
    </row>
    <row r="92" spans="2:70">
      <c r="B92" s="235"/>
      <c r="C92" s="235"/>
      <c r="D92" s="235"/>
      <c r="E92" s="235"/>
      <c r="F92" s="235"/>
      <c r="G92" s="235"/>
      <c r="H92" s="235"/>
      <c r="I92" s="235"/>
      <c r="K92" s="235"/>
      <c r="L92" s="235"/>
      <c r="M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5"/>
      <c r="BA92" s="235"/>
      <c r="BB92" s="235"/>
      <c r="BC92" s="235"/>
      <c r="BD92" s="235"/>
      <c r="BE92" s="235"/>
      <c r="BF92" s="235"/>
      <c r="BG92" s="235"/>
      <c r="BH92" s="235"/>
      <c r="BI92" s="235"/>
      <c r="BJ92" s="235"/>
      <c r="BK92" s="235"/>
      <c r="BL92" s="235"/>
      <c r="BM92" s="235"/>
      <c r="BN92" s="235"/>
      <c r="BO92" s="235"/>
      <c r="BP92" s="235"/>
      <c r="BQ92" s="235"/>
      <c r="BR92" s="235"/>
    </row>
    <row r="93" spans="2:70">
      <c r="B93" s="235"/>
      <c r="C93" s="235"/>
      <c r="D93" s="235"/>
      <c r="E93" s="235"/>
      <c r="F93" s="235"/>
      <c r="G93" s="235"/>
      <c r="H93" s="235"/>
      <c r="I93" s="235"/>
      <c r="K93" s="235"/>
      <c r="L93" s="235"/>
      <c r="M93" s="235"/>
      <c r="O93" s="235"/>
      <c r="P93" s="235"/>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5"/>
      <c r="BA93" s="235"/>
      <c r="BB93" s="235"/>
      <c r="BC93" s="235"/>
      <c r="BD93" s="235"/>
      <c r="BE93" s="235"/>
      <c r="BF93" s="235"/>
      <c r="BG93" s="235"/>
      <c r="BH93" s="235"/>
      <c r="BI93" s="235"/>
      <c r="BJ93" s="235"/>
      <c r="BK93" s="235"/>
      <c r="BL93" s="235"/>
      <c r="BM93" s="235"/>
      <c r="BN93" s="235"/>
      <c r="BO93" s="235"/>
      <c r="BP93" s="235"/>
      <c r="BQ93" s="235"/>
      <c r="BR93" s="235"/>
    </row>
    <row r="94" spans="2:70">
      <c r="B94" s="235"/>
      <c r="C94" s="235"/>
      <c r="D94" s="235"/>
      <c r="E94" s="235"/>
      <c r="F94" s="235"/>
      <c r="G94" s="235"/>
      <c r="H94" s="235"/>
      <c r="I94" s="235"/>
      <c r="K94" s="235"/>
      <c r="L94" s="235"/>
      <c r="M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5"/>
      <c r="BA94" s="235"/>
      <c r="BB94" s="235"/>
      <c r="BC94" s="235"/>
      <c r="BD94" s="235"/>
      <c r="BE94" s="235"/>
      <c r="BF94" s="235"/>
      <c r="BG94" s="235"/>
      <c r="BH94" s="235"/>
      <c r="BI94" s="235"/>
      <c r="BJ94" s="235"/>
      <c r="BK94" s="235"/>
      <c r="BL94" s="235"/>
      <c r="BM94" s="235"/>
      <c r="BN94" s="235"/>
      <c r="BO94" s="235"/>
      <c r="BP94" s="235"/>
      <c r="BQ94" s="235"/>
      <c r="BR94" s="235"/>
    </row>
    <row r="95" spans="2:70">
      <c r="B95" s="235"/>
      <c r="C95" s="235"/>
      <c r="D95" s="235"/>
      <c r="E95" s="235"/>
      <c r="F95" s="235"/>
      <c r="G95" s="235"/>
      <c r="H95" s="235"/>
      <c r="I95" s="235"/>
      <c r="K95" s="235"/>
      <c r="L95" s="235"/>
      <c r="M95" s="235"/>
      <c r="O95" s="235"/>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5"/>
      <c r="BA95" s="235"/>
      <c r="BB95" s="235"/>
      <c r="BC95" s="235"/>
      <c r="BD95" s="235"/>
      <c r="BE95" s="235"/>
      <c r="BF95" s="235"/>
      <c r="BG95" s="235"/>
      <c r="BH95" s="235"/>
      <c r="BI95" s="235"/>
      <c r="BJ95" s="235"/>
      <c r="BK95" s="235"/>
      <c r="BL95" s="235"/>
      <c r="BM95" s="235"/>
      <c r="BN95" s="235"/>
      <c r="BO95" s="235"/>
      <c r="BP95" s="235"/>
      <c r="BQ95" s="235"/>
      <c r="BR95" s="235"/>
    </row>
    <row r="96" spans="2:70">
      <c r="B96" s="235"/>
      <c r="C96" s="235"/>
      <c r="D96" s="235"/>
      <c r="E96" s="235"/>
      <c r="F96" s="235"/>
      <c r="G96" s="235"/>
      <c r="H96" s="235"/>
      <c r="I96" s="235"/>
      <c r="K96" s="235"/>
      <c r="L96" s="235"/>
      <c r="M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5"/>
      <c r="BA96" s="235"/>
      <c r="BB96" s="235"/>
      <c r="BC96" s="235"/>
      <c r="BD96" s="235"/>
      <c r="BE96" s="235"/>
      <c r="BF96" s="235"/>
      <c r="BG96" s="235"/>
      <c r="BH96" s="235"/>
      <c r="BI96" s="235"/>
      <c r="BJ96" s="235"/>
      <c r="BK96" s="235"/>
      <c r="BL96" s="235"/>
      <c r="BM96" s="235"/>
      <c r="BN96" s="235"/>
      <c r="BO96" s="235"/>
      <c r="BP96" s="235"/>
      <c r="BQ96" s="235"/>
      <c r="BR96" s="235"/>
    </row>
    <row r="97" spans="2:70">
      <c r="B97" s="235"/>
      <c r="C97" s="235"/>
      <c r="D97" s="235"/>
      <c r="E97" s="235"/>
      <c r="F97" s="235"/>
      <c r="G97" s="235"/>
      <c r="H97" s="235"/>
      <c r="I97" s="235"/>
      <c r="K97" s="235"/>
      <c r="L97" s="235"/>
      <c r="M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5"/>
      <c r="BA97" s="235"/>
      <c r="BB97" s="235"/>
      <c r="BC97" s="235"/>
      <c r="BD97" s="235"/>
      <c r="BE97" s="235"/>
      <c r="BF97" s="235"/>
      <c r="BG97" s="235"/>
      <c r="BH97" s="235"/>
      <c r="BI97" s="235"/>
      <c r="BJ97" s="235"/>
      <c r="BK97" s="235"/>
      <c r="BL97" s="235"/>
      <c r="BM97" s="235"/>
      <c r="BN97" s="235"/>
      <c r="BO97" s="235"/>
      <c r="BP97" s="235"/>
      <c r="BQ97" s="235"/>
      <c r="BR97" s="235"/>
    </row>
    <row r="98" spans="2:70">
      <c r="B98" s="235"/>
      <c r="C98" s="235"/>
      <c r="D98" s="235"/>
      <c r="E98" s="235"/>
      <c r="F98" s="235"/>
      <c r="G98" s="235"/>
      <c r="H98" s="235"/>
      <c r="I98" s="235"/>
      <c r="K98" s="235"/>
      <c r="L98" s="235"/>
      <c r="M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5"/>
      <c r="BA98" s="235"/>
      <c r="BB98" s="235"/>
      <c r="BC98" s="235"/>
      <c r="BD98" s="235"/>
      <c r="BE98" s="235"/>
      <c r="BF98" s="235"/>
      <c r="BG98" s="235"/>
      <c r="BH98" s="235"/>
      <c r="BI98" s="235"/>
      <c r="BJ98" s="235"/>
      <c r="BK98" s="235"/>
      <c r="BL98" s="235"/>
      <c r="BM98" s="235"/>
      <c r="BN98" s="235"/>
      <c r="BO98" s="235"/>
      <c r="BP98" s="235"/>
      <c r="BQ98" s="235"/>
      <c r="BR98" s="235"/>
    </row>
    <row r="99" spans="2:70">
      <c r="B99" s="235"/>
      <c r="C99" s="235"/>
      <c r="D99" s="235"/>
      <c r="E99" s="235"/>
      <c r="F99" s="235"/>
      <c r="G99" s="235"/>
      <c r="H99" s="235"/>
      <c r="I99" s="235"/>
      <c r="K99" s="235"/>
      <c r="L99" s="235"/>
      <c r="M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5"/>
      <c r="BA99" s="235"/>
      <c r="BB99" s="235"/>
      <c r="BC99" s="235"/>
      <c r="BD99" s="235"/>
      <c r="BE99" s="235"/>
      <c r="BF99" s="235"/>
      <c r="BG99" s="235"/>
      <c r="BH99" s="235"/>
      <c r="BI99" s="235"/>
      <c r="BJ99" s="235"/>
      <c r="BK99" s="235"/>
      <c r="BL99" s="235"/>
      <c r="BM99" s="235"/>
      <c r="BN99" s="235"/>
      <c r="BO99" s="235"/>
      <c r="BP99" s="235"/>
      <c r="BQ99" s="235"/>
      <c r="BR99" s="235"/>
    </row>
    <row r="100" spans="2:70">
      <c r="B100" s="235"/>
      <c r="C100" s="235"/>
      <c r="D100" s="235"/>
      <c r="E100" s="235"/>
      <c r="F100" s="235"/>
      <c r="G100" s="235"/>
      <c r="H100" s="235"/>
      <c r="I100" s="235"/>
      <c r="K100" s="235"/>
      <c r="L100" s="235"/>
      <c r="M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5"/>
      <c r="BA100" s="235"/>
      <c r="BB100" s="235"/>
      <c r="BC100" s="235"/>
      <c r="BD100" s="235"/>
      <c r="BE100" s="235"/>
      <c r="BF100" s="235"/>
      <c r="BG100" s="235"/>
      <c r="BH100" s="235"/>
      <c r="BI100" s="235"/>
      <c r="BJ100" s="235"/>
      <c r="BK100" s="235"/>
      <c r="BL100" s="235"/>
      <c r="BM100" s="235"/>
      <c r="BN100" s="235"/>
      <c r="BO100" s="235"/>
      <c r="BP100" s="235"/>
      <c r="BQ100" s="235"/>
      <c r="BR100" s="235"/>
    </row>
    <row r="101" spans="2:70">
      <c r="B101" s="235"/>
      <c r="C101" s="235"/>
      <c r="D101" s="235"/>
      <c r="E101" s="235"/>
      <c r="F101" s="235"/>
      <c r="G101" s="235"/>
      <c r="H101" s="235"/>
      <c r="I101" s="235"/>
      <c r="K101" s="235"/>
      <c r="L101" s="235"/>
      <c r="M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5"/>
      <c r="BA101" s="235"/>
      <c r="BB101" s="235"/>
      <c r="BC101" s="235"/>
      <c r="BD101" s="235"/>
      <c r="BE101" s="235"/>
      <c r="BF101" s="235"/>
      <c r="BG101" s="235"/>
      <c r="BH101" s="235"/>
      <c r="BI101" s="235"/>
      <c r="BJ101" s="235"/>
      <c r="BK101" s="235"/>
      <c r="BL101" s="235"/>
      <c r="BM101" s="235"/>
      <c r="BN101" s="235"/>
      <c r="BO101" s="235"/>
      <c r="BP101" s="235"/>
      <c r="BQ101" s="235"/>
      <c r="BR101" s="235"/>
    </row>
    <row r="102" spans="2:70">
      <c r="B102" s="235"/>
      <c r="C102" s="235"/>
      <c r="D102" s="235"/>
      <c r="E102" s="235"/>
      <c r="F102" s="235"/>
      <c r="G102" s="235"/>
      <c r="H102" s="235"/>
      <c r="I102" s="235"/>
      <c r="K102" s="235"/>
      <c r="L102" s="235"/>
      <c r="M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5"/>
      <c r="BA102" s="235"/>
      <c r="BB102" s="235"/>
      <c r="BC102" s="235"/>
      <c r="BD102" s="235"/>
      <c r="BE102" s="235"/>
      <c r="BF102" s="235"/>
      <c r="BG102" s="235"/>
      <c r="BH102" s="235"/>
      <c r="BI102" s="235"/>
      <c r="BJ102" s="235"/>
      <c r="BK102" s="235"/>
      <c r="BL102" s="235"/>
      <c r="BM102" s="235"/>
      <c r="BN102" s="235"/>
      <c r="BO102" s="235"/>
      <c r="BP102" s="235"/>
      <c r="BQ102" s="235"/>
      <c r="BR102" s="235"/>
    </row>
    <row r="103" spans="2:70">
      <c r="B103" s="235"/>
      <c r="C103" s="235"/>
      <c r="D103" s="235"/>
      <c r="E103" s="235"/>
      <c r="F103" s="235"/>
      <c r="G103" s="235"/>
      <c r="H103" s="235"/>
      <c r="I103" s="235"/>
      <c r="K103" s="235"/>
      <c r="L103" s="235"/>
      <c r="M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5"/>
      <c r="BA103" s="235"/>
      <c r="BB103" s="235"/>
      <c r="BC103" s="235"/>
      <c r="BD103" s="235"/>
      <c r="BE103" s="235"/>
      <c r="BF103" s="235"/>
      <c r="BG103" s="235"/>
      <c r="BH103" s="235"/>
      <c r="BI103" s="235"/>
      <c r="BJ103" s="235"/>
      <c r="BK103" s="235"/>
      <c r="BL103" s="235"/>
      <c r="BM103" s="235"/>
      <c r="BN103" s="235"/>
      <c r="BO103" s="235"/>
      <c r="BP103" s="235"/>
      <c r="BQ103" s="235"/>
      <c r="BR103" s="235"/>
    </row>
  </sheetData>
  <sheetProtection sheet="1" objects="1" scenarios="1" selectLockedCells="1"/>
  <mergeCells count="18">
    <mergeCell ref="H11:H13"/>
    <mergeCell ref="I11:I13"/>
    <mergeCell ref="K11:K13"/>
    <mergeCell ref="L11:L13"/>
    <mergeCell ref="M11:M13"/>
    <mergeCell ref="B32:J40"/>
    <mergeCell ref="D3:I3"/>
    <mergeCell ref="B9:I9"/>
    <mergeCell ref="K9:M9"/>
    <mergeCell ref="B10:B30"/>
    <mergeCell ref="C10:I10"/>
    <mergeCell ref="K10:M10"/>
    <mergeCell ref="K28:M29"/>
    <mergeCell ref="C11:C13"/>
    <mergeCell ref="D11:D13"/>
    <mergeCell ref="E11:E13"/>
    <mergeCell ref="F11:F13"/>
    <mergeCell ref="G11:G13"/>
  </mergeCells>
  <conditionalFormatting sqref="C5">
    <cfRule type="containsText" dxfId="29" priority="2" operator="containsText" text="Instruction">
      <formula>NOT(ISERROR(SEARCH("Instruction",C5)))</formula>
    </cfRule>
    <cfRule type="expression" dxfId="28" priority="3"/>
  </conditionalFormatting>
  <conditionalFormatting sqref="E5">
    <cfRule type="containsText" dxfId="27" priority="5" stopIfTrue="1" operator="containsText" text="Instruction">
      <formula>NOT(ISERROR(SEARCH("Instruction",E5)))</formula>
    </cfRule>
    <cfRule type="expression" dxfId="26" priority="6"/>
  </conditionalFormatting>
  <conditionalFormatting sqref="K28">
    <cfRule type="expression" dxfId="25" priority="1">
      <formula>D30&lt;&gt;L30</formula>
    </cfRule>
  </conditionalFormatting>
  <pageMargins left="0.7" right="0.7" top="0.75" bottom="0.75" header="0.3" footer="0.3"/>
  <pageSetup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2EBBE-DD79-5149-A5CE-8EE37DD976C9}">
  <dimension ref="A1:BR103"/>
  <sheetViews>
    <sheetView topLeftCell="C7" zoomScale="85" zoomScaleNormal="85" workbookViewId="0">
      <selection activeCell="L19" sqref="L19:L21"/>
    </sheetView>
  </sheetViews>
  <sheetFormatPr defaultColWidth="11" defaultRowHeight="15.95"/>
  <cols>
    <col min="1" max="1" width="11" style="235"/>
    <col min="2" max="2" width="13.5" customWidth="1"/>
    <col min="3" max="3" width="75.875" customWidth="1"/>
    <col min="4" max="4" width="25.875" customWidth="1"/>
    <col min="5" max="5" width="35" customWidth="1"/>
    <col min="6" max="6" width="25.375" customWidth="1"/>
    <col min="7" max="7" width="28.125" customWidth="1"/>
    <col min="8" max="8" width="18.375" customWidth="1"/>
    <col min="9" max="9" width="26" customWidth="1"/>
    <col min="10" max="10" width="18.5" style="235" customWidth="1"/>
    <col min="11" max="11" width="71.5" customWidth="1"/>
    <col min="12" max="12" width="15" customWidth="1"/>
    <col min="13" max="13" width="18" customWidth="1"/>
    <col min="14" max="14" width="11" style="235"/>
  </cols>
  <sheetData>
    <row r="1" spans="1:70">
      <c r="A1" s="361" t="s">
        <v>35</v>
      </c>
      <c r="B1" s="361" t="s">
        <v>35</v>
      </c>
      <c r="C1" s="361" t="s">
        <v>35</v>
      </c>
      <c r="D1" s="361" t="s">
        <v>35</v>
      </c>
      <c r="E1" s="361" t="s">
        <v>35</v>
      </c>
      <c r="F1" s="361" t="s">
        <v>35</v>
      </c>
      <c r="G1" s="361" t="s">
        <v>35</v>
      </c>
      <c r="H1" s="361" t="s">
        <v>35</v>
      </c>
      <c r="I1" s="361" t="s">
        <v>35</v>
      </c>
      <c r="J1" s="361" t="s">
        <v>35</v>
      </c>
      <c r="K1" s="361" t="s">
        <v>35</v>
      </c>
      <c r="L1" s="361" t="s">
        <v>35</v>
      </c>
      <c r="M1" s="361" t="s">
        <v>35</v>
      </c>
      <c r="N1" s="361" t="s">
        <v>35</v>
      </c>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row>
    <row r="2" spans="1:70">
      <c r="A2" s="361"/>
      <c r="B2" s="235"/>
      <c r="C2" s="235"/>
      <c r="D2" s="235"/>
      <c r="E2" s="235"/>
      <c r="F2" s="235"/>
      <c r="G2" s="235"/>
      <c r="H2" s="235"/>
      <c r="I2" s="235"/>
      <c r="K2" s="235"/>
      <c r="L2" s="235"/>
      <c r="M2" s="235"/>
      <c r="N2" s="361"/>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row>
    <row r="3" spans="1:70" ht="119.1" customHeight="1">
      <c r="A3" s="349" t="s">
        <v>35</v>
      </c>
      <c r="B3" s="304"/>
      <c r="C3" s="304"/>
      <c r="D3" s="437" t="s">
        <v>36</v>
      </c>
      <c r="E3" s="443"/>
      <c r="F3" s="443"/>
      <c r="G3" s="443"/>
      <c r="H3" s="443"/>
      <c r="I3" s="443"/>
      <c r="J3" s="304"/>
      <c r="K3" s="304"/>
      <c r="L3" s="304"/>
      <c r="M3" s="304"/>
      <c r="N3" s="349" t="s">
        <v>35</v>
      </c>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C3" s="235"/>
      <c r="BD3" s="235"/>
      <c r="BE3" s="235"/>
      <c r="BF3" s="235"/>
      <c r="BG3" s="235"/>
      <c r="BH3" s="235"/>
      <c r="BI3" s="235"/>
      <c r="BJ3" s="235"/>
      <c r="BK3" s="235"/>
      <c r="BL3" s="235"/>
      <c r="BM3" s="235"/>
      <c r="BN3" s="235"/>
      <c r="BO3" s="235"/>
      <c r="BP3" s="235"/>
      <c r="BQ3" s="235"/>
      <c r="BR3" s="235"/>
    </row>
    <row r="4" spans="1:70" s="368" customFormat="1" ht="18.95">
      <c r="A4" s="364" t="s">
        <v>35</v>
      </c>
      <c r="B4" s="365"/>
      <c r="C4" s="239" t="s">
        <v>27</v>
      </c>
      <c r="D4" s="366"/>
      <c r="E4" s="239" t="s">
        <v>91</v>
      </c>
      <c r="F4" s="366"/>
      <c r="G4" s="240" t="s">
        <v>92</v>
      </c>
      <c r="H4" s="366"/>
      <c r="I4" s="240" t="s">
        <v>40</v>
      </c>
      <c r="J4" s="366"/>
      <c r="K4" s="240" t="s">
        <v>41</v>
      </c>
      <c r="L4" s="366"/>
      <c r="M4" s="366"/>
      <c r="N4" s="364" t="s">
        <v>35</v>
      </c>
      <c r="O4" s="367"/>
      <c r="P4" s="367"/>
      <c r="Q4" s="367"/>
      <c r="R4" s="367"/>
      <c r="S4" s="367"/>
      <c r="T4" s="367"/>
      <c r="U4" s="367"/>
      <c r="V4" s="367"/>
      <c r="W4" s="367"/>
      <c r="X4" s="367"/>
      <c r="Y4" s="367"/>
      <c r="Z4" s="367"/>
      <c r="AA4" s="367"/>
      <c r="AB4" s="367"/>
      <c r="AC4" s="367"/>
      <c r="AD4" s="367"/>
      <c r="AE4" s="367"/>
      <c r="AF4" s="367"/>
      <c r="AG4" s="367"/>
      <c r="AH4" s="367"/>
      <c r="AI4" s="367"/>
      <c r="AJ4" s="367"/>
      <c r="AK4" s="367"/>
      <c r="AL4" s="367"/>
      <c r="AM4" s="367"/>
      <c r="AN4" s="367"/>
      <c r="AO4" s="367"/>
      <c r="AP4" s="367"/>
      <c r="AQ4" s="367"/>
      <c r="AR4" s="367"/>
      <c r="AS4" s="367"/>
      <c r="AT4" s="367"/>
      <c r="AU4" s="367"/>
      <c r="AV4" s="367"/>
      <c r="AW4" s="367"/>
      <c r="AX4" s="367"/>
      <c r="AY4" s="367"/>
      <c r="AZ4" s="367"/>
      <c r="BA4" s="367"/>
      <c r="BB4" s="367"/>
      <c r="BC4" s="367"/>
      <c r="BD4" s="367"/>
      <c r="BE4" s="367"/>
      <c r="BF4" s="367"/>
      <c r="BG4" s="367"/>
      <c r="BH4" s="367"/>
      <c r="BI4" s="367"/>
      <c r="BJ4" s="367"/>
      <c r="BK4" s="367"/>
      <c r="BL4" s="367"/>
      <c r="BM4" s="367"/>
      <c r="BN4" s="367"/>
      <c r="BO4" s="367"/>
      <c r="BP4" s="367"/>
      <c r="BQ4" s="367"/>
      <c r="BR4" s="367"/>
    </row>
    <row r="5" spans="1:70" ht="74.099999999999994" customHeight="1">
      <c r="A5" s="349" t="s">
        <v>35</v>
      </c>
      <c r="B5" s="362"/>
      <c r="C5" s="369" t="str">
        <f>IF('Présentation de la cohorte'!H13="Saisir le nom  (organisation) du membre 7","Instruction : Veuillez saisir le nom du membre dans la section Présentation de la cohorte",'Présentation de la cohorte'!H13)</f>
        <v>Instruction : Veuillez saisir le nom du membre dans la section Présentation de la cohorte</v>
      </c>
      <c r="D5" s="308"/>
      <c r="E5" s="369" t="str">
        <f>IF('Présentation de la cohorte'!D10="Sélectionner le nombre de membres","Instruction : Veuillez saisir le nombre de membres de la cohorte dans la section Présentation de la cohorte",'Présentation de la cohorte'!D10)</f>
        <v>Instruction : Veuillez saisir le nombre de membres de la cohorte dans la section Présentation de la cohorte</v>
      </c>
      <c r="F5" s="308"/>
      <c r="G5" s="309">
        <f>D30</f>
        <v>0</v>
      </c>
      <c r="H5" s="308"/>
      <c r="I5" s="309" t="e">
        <f>F30</f>
        <v>#VALUE!</v>
      </c>
      <c r="J5" s="308"/>
      <c r="K5" s="310">
        <v>0.8</v>
      </c>
      <c r="L5" s="304"/>
      <c r="M5" s="304"/>
      <c r="N5" s="349" t="s">
        <v>35</v>
      </c>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row>
    <row r="6" spans="1:70">
      <c r="A6" s="349" t="s">
        <v>35</v>
      </c>
      <c r="B6" s="304"/>
      <c r="C6" s="304"/>
      <c r="D6" s="304"/>
      <c r="E6" s="304"/>
      <c r="F6" s="304"/>
      <c r="G6" s="304"/>
      <c r="H6" s="304"/>
      <c r="I6" s="304"/>
      <c r="J6" s="304"/>
      <c r="K6" s="304"/>
      <c r="L6" s="304"/>
      <c r="M6" s="304"/>
      <c r="N6" s="349" t="s">
        <v>35</v>
      </c>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5"/>
      <c r="AZ6" s="235"/>
      <c r="BA6" s="235"/>
      <c r="BB6" s="235"/>
      <c r="BC6" s="235"/>
      <c r="BD6" s="235"/>
      <c r="BE6" s="235"/>
      <c r="BF6" s="235"/>
      <c r="BG6" s="235"/>
      <c r="BH6" s="235"/>
      <c r="BI6" s="235"/>
      <c r="BJ6" s="235"/>
      <c r="BK6" s="235"/>
      <c r="BL6" s="235"/>
      <c r="BM6" s="235"/>
      <c r="BN6" s="235"/>
      <c r="BO6" s="235"/>
      <c r="BP6" s="235"/>
      <c r="BQ6" s="235"/>
      <c r="BR6" s="235"/>
    </row>
    <row r="7" spans="1:70">
      <c r="A7" s="349" t="s">
        <v>35</v>
      </c>
      <c r="B7" s="304"/>
      <c r="C7" s="304"/>
      <c r="D7" s="304"/>
      <c r="E7" s="304"/>
      <c r="F7" s="304"/>
      <c r="G7" s="304"/>
      <c r="H7" s="304"/>
      <c r="I7" s="304"/>
      <c r="J7" s="304"/>
      <c r="K7" s="304"/>
      <c r="L7" s="304"/>
      <c r="M7" s="304"/>
      <c r="N7" s="349" t="s">
        <v>35</v>
      </c>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c r="AY7" s="235"/>
      <c r="AZ7" s="235"/>
      <c r="BA7" s="235"/>
      <c r="BB7" s="235"/>
      <c r="BC7" s="235"/>
      <c r="BD7" s="235"/>
      <c r="BE7" s="235"/>
      <c r="BF7" s="235"/>
      <c r="BG7" s="235"/>
      <c r="BH7" s="235"/>
      <c r="BI7" s="235"/>
      <c r="BJ7" s="235"/>
      <c r="BK7" s="235"/>
      <c r="BL7" s="235"/>
      <c r="BM7" s="235"/>
      <c r="BN7" s="235"/>
      <c r="BO7" s="235"/>
      <c r="BP7" s="235"/>
      <c r="BQ7" s="235"/>
      <c r="BR7" s="235"/>
    </row>
    <row r="8" spans="1:70">
      <c r="A8" s="349" t="s">
        <v>35</v>
      </c>
      <c r="B8" s="304"/>
      <c r="C8" s="304"/>
      <c r="D8" s="304"/>
      <c r="E8" s="304"/>
      <c r="F8" s="304"/>
      <c r="G8" s="304"/>
      <c r="H8" s="304"/>
      <c r="I8" s="304"/>
      <c r="J8" s="304"/>
      <c r="K8" s="304"/>
      <c r="L8" s="304"/>
      <c r="M8" s="304"/>
      <c r="N8" s="349" t="s">
        <v>35</v>
      </c>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row>
    <row r="9" spans="1:70" ht="21" customHeight="1">
      <c r="A9" s="349" t="s">
        <v>35</v>
      </c>
      <c r="B9" s="444" t="s">
        <v>42</v>
      </c>
      <c r="C9" s="444"/>
      <c r="D9" s="444"/>
      <c r="E9" s="444"/>
      <c r="F9" s="444"/>
      <c r="G9" s="444"/>
      <c r="H9" s="444"/>
      <c r="I9" s="444"/>
      <c r="J9" s="349" t="s">
        <v>35</v>
      </c>
      <c r="K9" s="444" t="s">
        <v>43</v>
      </c>
      <c r="L9" s="444"/>
      <c r="M9" s="444"/>
      <c r="N9" s="349" t="s">
        <v>35</v>
      </c>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5"/>
      <c r="AT9" s="235"/>
      <c r="AU9" s="235"/>
      <c r="AV9" s="235"/>
      <c r="AW9" s="235"/>
      <c r="AX9" s="235"/>
      <c r="AY9" s="235"/>
      <c r="AZ9" s="235"/>
      <c r="BA9" s="235"/>
      <c r="BB9" s="235"/>
      <c r="BC9" s="235"/>
      <c r="BD9" s="235"/>
      <c r="BE9" s="235"/>
      <c r="BF9" s="235"/>
      <c r="BG9" s="235"/>
      <c r="BH9" s="235"/>
      <c r="BI9" s="235"/>
      <c r="BJ9" s="235"/>
      <c r="BK9" s="235"/>
      <c r="BL9" s="235"/>
      <c r="BM9" s="235"/>
      <c r="BN9" s="235"/>
      <c r="BO9" s="235"/>
      <c r="BP9" s="235"/>
      <c r="BQ9" s="235"/>
      <c r="BR9" s="235"/>
    </row>
    <row r="10" spans="1:70" ht="17.100000000000001" customHeight="1">
      <c r="A10" s="349" t="s">
        <v>35</v>
      </c>
      <c r="B10" s="454" t="s">
        <v>44</v>
      </c>
      <c r="C10" s="455" t="s">
        <v>76</v>
      </c>
      <c r="D10" s="455"/>
      <c r="E10" s="455"/>
      <c r="F10" s="455"/>
      <c r="G10" s="455"/>
      <c r="H10" s="455"/>
      <c r="I10" s="455"/>
      <c r="J10" s="349" t="s">
        <v>35</v>
      </c>
      <c r="K10" s="455" t="s">
        <v>46</v>
      </c>
      <c r="L10" s="455"/>
      <c r="M10" s="455"/>
      <c r="N10" s="349" t="s">
        <v>35</v>
      </c>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c r="BQ10" s="235"/>
      <c r="BR10" s="235"/>
    </row>
    <row r="11" spans="1:70" ht="39.950000000000003" customHeight="1">
      <c r="A11" s="349" t="s">
        <v>35</v>
      </c>
      <c r="B11" s="454"/>
      <c r="C11" s="457" t="s">
        <v>47</v>
      </c>
      <c r="D11" s="451" t="s">
        <v>48</v>
      </c>
      <c r="E11" s="451" t="s">
        <v>77</v>
      </c>
      <c r="F11" s="451" t="s">
        <v>50</v>
      </c>
      <c r="G11" s="451" t="s">
        <v>78</v>
      </c>
      <c r="H11" s="452" t="s">
        <v>52</v>
      </c>
      <c r="I11" s="452" t="s">
        <v>53</v>
      </c>
      <c r="J11" s="349" t="s">
        <v>35</v>
      </c>
      <c r="K11" s="451" t="s">
        <v>54</v>
      </c>
      <c r="L11" s="452" t="s">
        <v>55</v>
      </c>
      <c r="M11" s="452" t="s">
        <v>56</v>
      </c>
      <c r="N11" s="349" t="s">
        <v>35</v>
      </c>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35"/>
    </row>
    <row r="12" spans="1:70" ht="24.95" customHeight="1">
      <c r="A12" s="349" t="s">
        <v>35</v>
      </c>
      <c r="B12" s="454"/>
      <c r="C12" s="457"/>
      <c r="D12" s="451"/>
      <c r="E12" s="451"/>
      <c r="F12" s="451"/>
      <c r="G12" s="451"/>
      <c r="H12" s="452"/>
      <c r="I12" s="452"/>
      <c r="J12" s="349" t="s">
        <v>35</v>
      </c>
      <c r="K12" s="451"/>
      <c r="L12" s="452"/>
      <c r="M12" s="452"/>
      <c r="N12" s="349" t="s">
        <v>35</v>
      </c>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row>
    <row r="13" spans="1:70" ht="20.100000000000001" customHeight="1">
      <c r="A13" s="349"/>
      <c r="B13" s="454"/>
      <c r="C13" s="457"/>
      <c r="D13" s="451"/>
      <c r="E13" s="451"/>
      <c r="F13" s="451"/>
      <c r="G13" s="451"/>
      <c r="H13" s="452"/>
      <c r="I13" s="452"/>
      <c r="J13" s="349"/>
      <c r="K13" s="451"/>
      <c r="L13" s="452"/>
      <c r="M13" s="452"/>
      <c r="N13" s="349"/>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row>
    <row r="14" spans="1:70" ht="35.1" customHeight="1">
      <c r="A14" s="349" t="s">
        <v>35</v>
      </c>
      <c r="B14" s="454"/>
      <c r="C14" s="316" t="s">
        <v>57</v>
      </c>
      <c r="D14" s="317">
        <f>SUM(D15:D20)</f>
        <v>0</v>
      </c>
      <c r="E14" s="318" t="e">
        <f>SUM(E15:E20)</f>
        <v>#VALUE!</v>
      </c>
      <c r="F14" s="319" t="e">
        <f>MIN(40000,($K$5*E14))</f>
        <v>#VALUE!</v>
      </c>
      <c r="G14" s="320" t="e">
        <f>F14/D28</f>
        <v>#VALUE!</v>
      </c>
      <c r="H14" s="317">
        <f>SUM(H15:H20)</f>
        <v>0</v>
      </c>
      <c r="I14" s="318" t="e">
        <f>F14/1.14975</f>
        <v>#VALUE!</v>
      </c>
      <c r="J14" s="349" t="s">
        <v>35</v>
      </c>
      <c r="K14" s="321" t="s">
        <v>58</v>
      </c>
      <c r="L14" s="322" t="e">
        <f>SUM((L15:L17))</f>
        <v>#VALUE!</v>
      </c>
      <c r="M14" s="323" t="e">
        <f>L14/D30</f>
        <v>#VALUE!</v>
      </c>
      <c r="N14" s="349" t="s">
        <v>35</v>
      </c>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row>
    <row r="15" spans="1:70" ht="57.95" customHeight="1">
      <c r="A15" s="349" t="s">
        <v>35</v>
      </c>
      <c r="B15" s="454"/>
      <c r="C15" s="324" t="s">
        <v>59</v>
      </c>
      <c r="D15" s="225">
        <v>0</v>
      </c>
      <c r="E15" s="325">
        <f>D15</f>
        <v>0</v>
      </c>
      <c r="F15" s="326">
        <f t="shared" ref="F15:F20" si="0">E15*$K$5</f>
        <v>0</v>
      </c>
      <c r="G15" s="327" t="e">
        <f t="shared" ref="G15:G25" si="1">F15/$D$28</f>
        <v>#DIV/0!</v>
      </c>
      <c r="H15" s="325">
        <f t="shared" ref="H15:H20" si="2">D15/1.14975</f>
        <v>0</v>
      </c>
      <c r="I15" s="325">
        <f>F15/1.14975</f>
        <v>0</v>
      </c>
      <c r="J15" s="349" t="s">
        <v>35</v>
      </c>
      <c r="K15" s="328" t="s">
        <v>60</v>
      </c>
      <c r="L15" s="329" t="e">
        <f>F30</f>
        <v>#VALUE!</v>
      </c>
      <c r="M15" s="330" t="e">
        <f t="shared" ref="M15:M21" si="3">L15/$D$30</f>
        <v>#VALUE!</v>
      </c>
      <c r="N15" s="349" t="s">
        <v>35</v>
      </c>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235"/>
      <c r="BC15" s="235"/>
      <c r="BD15" s="235"/>
      <c r="BE15" s="235"/>
      <c r="BF15" s="235"/>
      <c r="BG15" s="235"/>
      <c r="BH15" s="235"/>
      <c r="BI15" s="235"/>
      <c r="BJ15" s="235"/>
      <c r="BK15" s="235"/>
      <c r="BL15" s="235"/>
      <c r="BM15" s="235"/>
      <c r="BN15" s="235"/>
      <c r="BO15" s="235"/>
      <c r="BP15" s="235"/>
      <c r="BQ15" s="235"/>
      <c r="BR15" s="235"/>
    </row>
    <row r="16" spans="1:70" ht="54" customHeight="1">
      <c r="A16" s="349" t="s">
        <v>35</v>
      </c>
      <c r="B16" s="454"/>
      <c r="C16" s="331" t="s">
        <v>79</v>
      </c>
      <c r="D16" s="225">
        <v>0</v>
      </c>
      <c r="E16" s="325">
        <f>MAX(0,MIN(D16,(25000-E23),(0.3*$D$28-E23)))</f>
        <v>0</v>
      </c>
      <c r="F16" s="326">
        <f t="shared" si="0"/>
        <v>0</v>
      </c>
      <c r="G16" s="327" t="e">
        <f t="shared" si="1"/>
        <v>#DIV/0!</v>
      </c>
      <c r="H16" s="325">
        <f t="shared" si="2"/>
        <v>0</v>
      </c>
      <c r="I16" s="325">
        <f t="shared" ref="I16:I27" si="4">F16/1.14975</f>
        <v>0</v>
      </c>
      <c r="J16" s="349" t="s">
        <v>35</v>
      </c>
      <c r="K16" s="332" t="s">
        <v>80</v>
      </c>
      <c r="L16" s="216">
        <v>0</v>
      </c>
      <c r="M16" s="333" t="e">
        <f t="shared" si="3"/>
        <v>#DIV/0!</v>
      </c>
      <c r="N16" s="349" t="s">
        <v>35</v>
      </c>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35"/>
    </row>
    <row r="17" spans="1:70" ht="42" customHeight="1">
      <c r="A17" s="349" t="s">
        <v>35</v>
      </c>
      <c r="B17" s="454"/>
      <c r="C17" s="334" t="s">
        <v>81</v>
      </c>
      <c r="D17" s="225">
        <v>0</v>
      </c>
      <c r="E17" s="325">
        <f>MAX(0,MIN(D17,(15000-E24),(0.2*$D$28-E24)))</f>
        <v>0</v>
      </c>
      <c r="F17" s="326">
        <f t="shared" si="0"/>
        <v>0</v>
      </c>
      <c r="G17" s="327" t="e">
        <f t="shared" si="1"/>
        <v>#DIV/0!</v>
      </c>
      <c r="H17" s="325">
        <f t="shared" si="2"/>
        <v>0</v>
      </c>
      <c r="I17" s="325">
        <f t="shared" si="4"/>
        <v>0</v>
      </c>
      <c r="J17" s="349" t="s">
        <v>35</v>
      </c>
      <c r="K17" s="332" t="s">
        <v>80</v>
      </c>
      <c r="L17" s="216">
        <v>0</v>
      </c>
      <c r="M17" s="333" t="e">
        <f t="shared" si="3"/>
        <v>#DIV/0!</v>
      </c>
      <c r="N17" s="349" t="s">
        <v>35</v>
      </c>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c r="AO17" s="235"/>
      <c r="AP17" s="235"/>
      <c r="AQ17" s="235"/>
      <c r="AR17" s="235"/>
      <c r="AS17" s="235"/>
      <c r="AT17" s="235"/>
      <c r="AU17" s="235"/>
      <c r="AV17" s="235"/>
      <c r="AW17" s="235"/>
      <c r="AX17" s="235"/>
      <c r="AY17" s="235"/>
      <c r="AZ17" s="235"/>
      <c r="BA17" s="235"/>
      <c r="BB17" s="235"/>
      <c r="BC17" s="235"/>
      <c r="BD17" s="235"/>
      <c r="BE17" s="235"/>
      <c r="BF17" s="235"/>
      <c r="BG17" s="235"/>
      <c r="BH17" s="235"/>
      <c r="BI17" s="235"/>
      <c r="BJ17" s="235"/>
      <c r="BK17" s="235"/>
      <c r="BL17" s="235"/>
      <c r="BM17" s="235"/>
      <c r="BN17" s="235"/>
      <c r="BO17" s="235"/>
      <c r="BP17" s="235"/>
      <c r="BQ17" s="235"/>
      <c r="BR17" s="235"/>
    </row>
    <row r="18" spans="1:70" ht="54" customHeight="1">
      <c r="A18" s="349"/>
      <c r="B18" s="454"/>
      <c r="C18" s="334" t="s">
        <v>82</v>
      </c>
      <c r="D18" s="225">
        <v>0</v>
      </c>
      <c r="E18" s="325">
        <f>MAX(0,MIN(D18,(15000-E25),((0.2*$D$28)-E25)))</f>
        <v>0</v>
      </c>
      <c r="F18" s="326">
        <f t="shared" si="0"/>
        <v>0</v>
      </c>
      <c r="G18" s="327" t="e">
        <f t="shared" si="1"/>
        <v>#DIV/0!</v>
      </c>
      <c r="H18" s="325">
        <f t="shared" si="2"/>
        <v>0</v>
      </c>
      <c r="I18" s="325">
        <f t="shared" si="4"/>
        <v>0</v>
      </c>
      <c r="J18" s="349"/>
      <c r="K18" s="315" t="s">
        <v>65</v>
      </c>
      <c r="L18" s="322">
        <f>SUM(L19:L21)</f>
        <v>0</v>
      </c>
      <c r="M18" s="323" t="e">
        <f t="shared" si="3"/>
        <v>#DIV/0!</v>
      </c>
      <c r="N18" s="349"/>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row>
    <row r="19" spans="1:70" ht="54" customHeight="1">
      <c r="A19" s="349"/>
      <c r="B19" s="454"/>
      <c r="C19" s="334" t="s">
        <v>83</v>
      </c>
      <c r="D19" s="225">
        <v>0</v>
      </c>
      <c r="E19" s="325">
        <f>MAX(0,MIN(D19,(7500-E26),((0.1*$D$28)-E26)))</f>
        <v>0</v>
      </c>
      <c r="F19" s="326">
        <f t="shared" si="0"/>
        <v>0</v>
      </c>
      <c r="G19" s="327" t="e">
        <f t="shared" si="1"/>
        <v>#DIV/0!</v>
      </c>
      <c r="H19" s="325">
        <f t="shared" si="2"/>
        <v>0</v>
      </c>
      <c r="I19" s="325">
        <f t="shared" si="4"/>
        <v>0</v>
      </c>
      <c r="J19" s="349"/>
      <c r="K19" s="335" t="s">
        <v>84</v>
      </c>
      <c r="L19" s="216">
        <v>0</v>
      </c>
      <c r="M19" s="333" t="e">
        <f t="shared" si="3"/>
        <v>#DIV/0!</v>
      </c>
      <c r="N19" s="349"/>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row>
    <row r="20" spans="1:70" ht="30">
      <c r="A20" s="349"/>
      <c r="B20" s="454"/>
      <c r="C20" s="334" t="s">
        <v>85</v>
      </c>
      <c r="D20" s="225">
        <v>0</v>
      </c>
      <c r="E20" s="325" t="e">
        <f>IF(ISBLANK(D20),0,MIN(D20,(6250/E5)-E27))</f>
        <v>#VALUE!</v>
      </c>
      <c r="F20" s="326" t="e">
        <f t="shared" si="0"/>
        <v>#VALUE!</v>
      </c>
      <c r="G20" s="327" t="e">
        <f t="shared" si="1"/>
        <v>#VALUE!</v>
      </c>
      <c r="H20" s="325">
        <f t="shared" si="2"/>
        <v>0</v>
      </c>
      <c r="I20" s="325" t="e">
        <f t="shared" si="4"/>
        <v>#VALUE!</v>
      </c>
      <c r="J20" s="349"/>
      <c r="K20" s="332" t="s">
        <v>86</v>
      </c>
      <c r="L20" s="216">
        <v>0</v>
      </c>
      <c r="M20" s="333" t="e">
        <f t="shared" si="3"/>
        <v>#DIV/0!</v>
      </c>
      <c r="N20" s="349"/>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35"/>
    </row>
    <row r="21" spans="1:70" ht="47.1" customHeight="1">
      <c r="A21" s="349" t="s">
        <v>35</v>
      </c>
      <c r="B21" s="454"/>
      <c r="C21" s="316" t="s">
        <v>70</v>
      </c>
      <c r="D21" s="336">
        <f>SUM(D22:D27)</f>
        <v>0</v>
      </c>
      <c r="E21" s="336" t="e">
        <f>SUM(E22:E27)</f>
        <v>#VALUE!</v>
      </c>
      <c r="F21" s="337" t="e">
        <f>MIN((E21*$K$5),(75000-F14))</f>
        <v>#VALUE!</v>
      </c>
      <c r="G21" s="338" t="e">
        <f t="shared" si="1"/>
        <v>#VALUE!</v>
      </c>
      <c r="H21" s="339">
        <f>SUM(H22:H27)</f>
        <v>0</v>
      </c>
      <c r="I21" s="336" t="e">
        <f t="shared" si="4"/>
        <v>#VALUE!</v>
      </c>
      <c r="J21" s="349" t="s">
        <v>35</v>
      </c>
      <c r="K21" s="332" t="s">
        <v>86</v>
      </c>
      <c r="L21" s="216">
        <v>0</v>
      </c>
      <c r="M21" s="333" t="e">
        <f t="shared" si="3"/>
        <v>#DIV/0!</v>
      </c>
      <c r="N21" s="349" t="s">
        <v>35</v>
      </c>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c r="AZ21" s="235"/>
      <c r="BA21" s="235"/>
      <c r="BB21" s="235"/>
      <c r="BC21" s="235"/>
      <c r="BD21" s="235"/>
      <c r="BE21" s="235"/>
      <c r="BF21" s="235"/>
      <c r="BG21" s="235"/>
      <c r="BH21" s="235"/>
      <c r="BI21" s="235"/>
      <c r="BJ21" s="235"/>
      <c r="BK21" s="235"/>
      <c r="BL21" s="235"/>
      <c r="BM21" s="235"/>
      <c r="BN21" s="235"/>
      <c r="BO21" s="235"/>
      <c r="BP21" s="235"/>
      <c r="BQ21" s="235"/>
      <c r="BR21" s="235"/>
    </row>
    <row r="22" spans="1:70" ht="32.1" customHeight="1">
      <c r="A22" s="349" t="s">
        <v>35</v>
      </c>
      <c r="B22" s="454"/>
      <c r="C22" s="324" t="s">
        <v>59</v>
      </c>
      <c r="D22" s="225">
        <v>0</v>
      </c>
      <c r="E22" s="325">
        <f>D22</f>
        <v>0</v>
      </c>
      <c r="F22" s="326">
        <f t="shared" ref="F22:F27" si="5">E22*$K$5</f>
        <v>0</v>
      </c>
      <c r="G22" s="340" t="e">
        <f>F22/$D$28</f>
        <v>#DIV/0!</v>
      </c>
      <c r="H22" s="325">
        <f t="shared" ref="H22:H27" si="6">D22/1.14975</f>
        <v>0</v>
      </c>
      <c r="I22" s="325">
        <f t="shared" si="4"/>
        <v>0</v>
      </c>
      <c r="J22" s="349" t="s">
        <v>35</v>
      </c>
      <c r="K22" s="341"/>
      <c r="L22" s="341"/>
      <c r="M22" s="341"/>
      <c r="N22" s="349" t="s">
        <v>35</v>
      </c>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35"/>
    </row>
    <row r="23" spans="1:70" ht="44.1" customHeight="1">
      <c r="A23" s="349"/>
      <c r="B23" s="454"/>
      <c r="C23" s="331" t="s">
        <v>79</v>
      </c>
      <c r="D23" s="225">
        <v>0</v>
      </c>
      <c r="E23" s="325">
        <f>MAX(0,MIN(D23,(25000),(0.3*$D$28)))</f>
        <v>0</v>
      </c>
      <c r="F23" s="326">
        <f t="shared" si="5"/>
        <v>0</v>
      </c>
      <c r="G23" s="340" t="e">
        <f>F23/$D$28</f>
        <v>#DIV/0!</v>
      </c>
      <c r="H23" s="325">
        <f t="shared" si="6"/>
        <v>0</v>
      </c>
      <c r="I23" s="325">
        <f t="shared" si="4"/>
        <v>0</v>
      </c>
      <c r="J23" s="349"/>
      <c r="K23" s="341"/>
      <c r="L23" s="341"/>
      <c r="M23" s="341"/>
      <c r="N23" s="349"/>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row>
    <row r="24" spans="1:70" ht="41.1" customHeight="1">
      <c r="A24" s="349" t="s">
        <v>35</v>
      </c>
      <c r="B24" s="454"/>
      <c r="C24" s="334" t="s">
        <v>81</v>
      </c>
      <c r="D24" s="225">
        <v>0</v>
      </c>
      <c r="E24" s="325">
        <f>MAX(0,MIN(D24,(15000),(0.2*$D$28)))</f>
        <v>0</v>
      </c>
      <c r="F24" s="326">
        <f t="shared" si="5"/>
        <v>0</v>
      </c>
      <c r="G24" s="340" t="e">
        <f>F24/$D$28</f>
        <v>#DIV/0!</v>
      </c>
      <c r="H24" s="325">
        <f t="shared" si="6"/>
        <v>0</v>
      </c>
      <c r="I24" s="325">
        <f t="shared" si="4"/>
        <v>0</v>
      </c>
      <c r="J24" s="349" t="s">
        <v>35</v>
      </c>
      <c r="K24" s="341"/>
      <c r="L24" s="341"/>
      <c r="M24" s="341"/>
      <c r="N24" s="349" t="s">
        <v>35</v>
      </c>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5"/>
      <c r="BR24" s="235"/>
    </row>
    <row r="25" spans="1:70" ht="39.950000000000003" customHeight="1">
      <c r="A25" s="349" t="s">
        <v>35</v>
      </c>
      <c r="B25" s="454"/>
      <c r="C25" s="334" t="s">
        <v>82</v>
      </c>
      <c r="D25" s="225">
        <v>0</v>
      </c>
      <c r="E25" s="325">
        <f>MAX(0,MIN(D25,(15000),(0.2*$D$28)))</f>
        <v>0</v>
      </c>
      <c r="F25" s="326">
        <f t="shared" si="5"/>
        <v>0</v>
      </c>
      <c r="G25" s="340" t="e">
        <f t="shared" si="1"/>
        <v>#DIV/0!</v>
      </c>
      <c r="H25" s="325">
        <f t="shared" si="6"/>
        <v>0</v>
      </c>
      <c r="I25" s="325">
        <f t="shared" si="4"/>
        <v>0</v>
      </c>
      <c r="J25" s="349" t="s">
        <v>35</v>
      </c>
      <c r="K25" s="341"/>
      <c r="L25" s="341"/>
      <c r="M25" s="341"/>
      <c r="N25" s="349" t="s">
        <v>35</v>
      </c>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5"/>
    </row>
    <row r="26" spans="1:70" ht="42.95" customHeight="1">
      <c r="A26" s="349" t="s">
        <v>35</v>
      </c>
      <c r="B26" s="454"/>
      <c r="C26" s="334" t="s">
        <v>83</v>
      </c>
      <c r="D26" s="225">
        <v>0</v>
      </c>
      <c r="E26" s="325">
        <f>MAX(0,MIN(D26,(7500),(0.1*$D$28)))</f>
        <v>0</v>
      </c>
      <c r="F26" s="326">
        <f t="shared" si="5"/>
        <v>0</v>
      </c>
      <c r="G26" s="340" t="e">
        <f>F26/$D$28</f>
        <v>#DIV/0!</v>
      </c>
      <c r="H26" s="325">
        <f t="shared" si="6"/>
        <v>0</v>
      </c>
      <c r="I26" s="325">
        <f t="shared" si="4"/>
        <v>0</v>
      </c>
      <c r="J26" s="349" t="s">
        <v>35</v>
      </c>
      <c r="K26" s="341"/>
      <c r="L26" s="341"/>
      <c r="M26" s="341"/>
      <c r="N26" s="349" t="s">
        <v>35</v>
      </c>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row>
    <row r="27" spans="1:70" ht="62.1" customHeight="1">
      <c r="A27" s="349"/>
      <c r="B27" s="454"/>
      <c r="C27" s="334" t="s">
        <v>85</v>
      </c>
      <c r="D27" s="225">
        <v>0</v>
      </c>
      <c r="E27" s="325" t="e">
        <f>IF(ISBLANK(D27),0,MIN(D27,(6250/E5)))</f>
        <v>#VALUE!</v>
      </c>
      <c r="F27" s="326" t="e">
        <f t="shared" si="5"/>
        <v>#VALUE!</v>
      </c>
      <c r="G27" s="327" t="e">
        <f>F27/$D$28</f>
        <v>#VALUE!</v>
      </c>
      <c r="H27" s="325">
        <f t="shared" si="6"/>
        <v>0</v>
      </c>
      <c r="I27" s="325" t="e">
        <f t="shared" si="4"/>
        <v>#VALUE!</v>
      </c>
      <c r="J27" s="349"/>
      <c r="K27" s="341"/>
      <c r="L27" s="341"/>
      <c r="M27" s="341"/>
      <c r="N27" s="349"/>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235"/>
      <c r="BI27" s="235"/>
      <c r="BJ27" s="235"/>
      <c r="BK27" s="235"/>
      <c r="BL27" s="235"/>
      <c r="BM27" s="235"/>
      <c r="BN27" s="235"/>
      <c r="BO27" s="235"/>
      <c r="BP27" s="235"/>
      <c r="BQ27" s="235"/>
      <c r="BR27" s="235"/>
    </row>
    <row r="28" spans="1:70" ht="18" customHeight="1">
      <c r="A28" s="349"/>
      <c r="B28" s="454"/>
      <c r="C28" s="342" t="s">
        <v>71</v>
      </c>
      <c r="D28" s="343">
        <f>SUM(D15:D20,D22:D27)</f>
        <v>0</v>
      </c>
      <c r="E28" s="344" t="e">
        <f>E14+E21</f>
        <v>#VALUE!</v>
      </c>
      <c r="F28" s="345" t="e">
        <f>F21+F14</f>
        <v>#VALUE!</v>
      </c>
      <c r="G28" s="346" t="e">
        <f>G21+G14</f>
        <v>#VALUE!</v>
      </c>
      <c r="H28" s="345">
        <f>H21+H14</f>
        <v>0</v>
      </c>
      <c r="I28" s="344" t="e">
        <f>I21+I14</f>
        <v>#VALUE!</v>
      </c>
      <c r="J28" s="349"/>
      <c r="K28" s="456" t="e">
        <f>IF(D30&lt;&gt;L30,"Attention : Une différence entre le coût du projet et le financement prévu a été détectée. Veuillez vérifier vos calculs. La différence est de : "&amp;FIXED(D30-L30,2,FALSE)&amp;" $","")</f>
        <v>#VALUE!</v>
      </c>
      <c r="L28" s="456"/>
      <c r="M28" s="456"/>
      <c r="N28" s="349"/>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c r="AY28" s="235"/>
      <c r="AZ28" s="235"/>
      <c r="BA28" s="235"/>
      <c r="BB28" s="235"/>
      <c r="BC28" s="235"/>
      <c r="BD28" s="235"/>
      <c r="BE28" s="235"/>
      <c r="BF28" s="235"/>
      <c r="BG28" s="235"/>
      <c r="BH28" s="235"/>
      <c r="BI28" s="235"/>
      <c r="BJ28" s="235"/>
      <c r="BK28" s="235"/>
      <c r="BL28" s="235"/>
      <c r="BM28" s="235"/>
      <c r="BN28" s="235"/>
      <c r="BO28" s="235"/>
      <c r="BP28" s="235"/>
      <c r="BQ28" s="235"/>
      <c r="BR28" s="235"/>
    </row>
    <row r="29" spans="1:70" ht="68.099999999999994" customHeight="1">
      <c r="A29" s="349"/>
      <c r="B29" s="454"/>
      <c r="C29" s="334" t="s">
        <v>87</v>
      </c>
      <c r="D29" s="226">
        <v>0</v>
      </c>
      <c r="E29" s="347" t="e">
        <f>IF(ISBLANK(D29),0,MIN(D29,0.1*$D$28,(62500/E5)))</f>
        <v>#VALUE!</v>
      </c>
      <c r="F29" s="348" t="e">
        <f>E29*$K$5</f>
        <v>#VALUE!</v>
      </c>
      <c r="G29" s="349"/>
      <c r="H29" s="350">
        <f>D29/1.14975</f>
        <v>0</v>
      </c>
      <c r="I29" s="350" t="e">
        <f>F29/1.14975</f>
        <v>#VALUE!</v>
      </c>
      <c r="J29" s="349"/>
      <c r="K29" s="456"/>
      <c r="L29" s="456"/>
      <c r="M29" s="456"/>
      <c r="N29" s="349"/>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c r="AR29" s="235"/>
      <c r="AS29" s="235"/>
      <c r="AT29" s="235"/>
      <c r="AU29" s="235"/>
      <c r="AV29" s="235"/>
      <c r="AW29" s="235"/>
      <c r="AX29" s="235"/>
      <c r="AY29" s="235"/>
      <c r="AZ29" s="235"/>
      <c r="BA29" s="235"/>
      <c r="BB29" s="235"/>
      <c r="BC29" s="235"/>
      <c r="BD29" s="235"/>
      <c r="BE29" s="235"/>
      <c r="BF29" s="235"/>
      <c r="BG29" s="235"/>
      <c r="BH29" s="235"/>
      <c r="BI29" s="235"/>
      <c r="BJ29" s="235"/>
      <c r="BK29" s="235"/>
      <c r="BL29" s="235"/>
      <c r="BM29" s="235"/>
      <c r="BN29" s="235"/>
      <c r="BO29" s="235"/>
      <c r="BP29" s="235"/>
      <c r="BQ29" s="235"/>
      <c r="BR29" s="235"/>
    </row>
    <row r="30" spans="1:70" ht="23.1" customHeight="1">
      <c r="A30" s="349"/>
      <c r="B30" s="454"/>
      <c r="C30" s="370" t="s">
        <v>88</v>
      </c>
      <c r="D30" s="371">
        <f>D28+D29</f>
        <v>0</v>
      </c>
      <c r="E30" s="371" t="e">
        <f>E28+E29</f>
        <v>#VALUE!</v>
      </c>
      <c r="F30" s="372" t="e">
        <f>F29+F28</f>
        <v>#VALUE!</v>
      </c>
      <c r="G30" s="349"/>
      <c r="H30" s="350">
        <f>H28+H29</f>
        <v>0</v>
      </c>
      <c r="I30" s="350" t="e">
        <f>I28+I29</f>
        <v>#VALUE!</v>
      </c>
      <c r="J30" s="363" t="s">
        <v>35</v>
      </c>
      <c r="K30" s="373" t="s">
        <v>89</v>
      </c>
      <c r="L30" s="374" t="e">
        <f>L14+L18</f>
        <v>#VALUE!</v>
      </c>
      <c r="M30" s="375" t="e">
        <f>M14+M18</f>
        <v>#VALUE!</v>
      </c>
      <c r="N30" s="363" t="s">
        <v>35</v>
      </c>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35"/>
      <c r="AY30" s="235"/>
      <c r="AZ30" s="235"/>
      <c r="BA30" s="235"/>
      <c r="BB30" s="235"/>
      <c r="BC30" s="235"/>
      <c r="BD30" s="235"/>
      <c r="BE30" s="235"/>
      <c r="BF30" s="235"/>
      <c r="BG30" s="235"/>
      <c r="BH30" s="235"/>
      <c r="BI30" s="235"/>
      <c r="BJ30" s="235"/>
      <c r="BK30" s="235"/>
      <c r="BL30" s="235"/>
      <c r="BM30" s="235"/>
      <c r="BN30" s="235"/>
      <c r="BO30" s="235"/>
      <c r="BP30" s="235"/>
      <c r="BQ30" s="235"/>
      <c r="BR30" s="235"/>
    </row>
    <row r="31" spans="1:70" s="235" customFormat="1">
      <c r="A31" s="349"/>
      <c r="B31" s="349" t="s">
        <v>35</v>
      </c>
      <c r="C31" s="349" t="s">
        <v>35</v>
      </c>
      <c r="D31" s="349"/>
      <c r="E31" s="358"/>
      <c r="F31" s="349"/>
      <c r="G31" s="349"/>
      <c r="H31" s="349"/>
      <c r="I31" s="359"/>
      <c r="J31" s="349" t="s">
        <v>35</v>
      </c>
      <c r="K31" s="349" t="s">
        <v>35</v>
      </c>
      <c r="L31" s="349" t="s">
        <v>35</v>
      </c>
      <c r="M31" s="349" t="s">
        <v>35</v>
      </c>
      <c r="N31" s="349" t="s">
        <v>35</v>
      </c>
    </row>
    <row r="32" spans="1:70">
      <c r="A32" s="304"/>
      <c r="B32" s="453" t="s">
        <v>75</v>
      </c>
      <c r="C32" s="453"/>
      <c r="D32" s="453"/>
      <c r="E32" s="453"/>
      <c r="F32" s="453"/>
      <c r="G32" s="453"/>
      <c r="H32" s="453"/>
      <c r="I32" s="453"/>
      <c r="J32" s="453"/>
      <c r="K32" s="304"/>
      <c r="L32" s="304"/>
      <c r="M32" s="304"/>
      <c r="N32" s="304"/>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row>
    <row r="33" spans="1:70">
      <c r="A33" s="304"/>
      <c r="B33" s="453"/>
      <c r="C33" s="453"/>
      <c r="D33" s="453"/>
      <c r="E33" s="453"/>
      <c r="F33" s="453"/>
      <c r="G33" s="453"/>
      <c r="H33" s="453"/>
      <c r="I33" s="453"/>
      <c r="J33" s="453"/>
      <c r="K33" s="304"/>
      <c r="L33" s="304"/>
      <c r="M33" s="304"/>
      <c r="N33" s="304"/>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row>
    <row r="34" spans="1:70">
      <c r="A34" s="304"/>
      <c r="B34" s="453"/>
      <c r="C34" s="453"/>
      <c r="D34" s="453"/>
      <c r="E34" s="453"/>
      <c r="F34" s="453"/>
      <c r="G34" s="453"/>
      <c r="H34" s="453"/>
      <c r="I34" s="453"/>
      <c r="J34" s="453"/>
      <c r="K34" s="304"/>
      <c r="L34" s="304"/>
      <c r="M34" s="304"/>
      <c r="N34" s="304"/>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5"/>
      <c r="BQ34" s="235"/>
      <c r="BR34" s="235"/>
    </row>
    <row r="35" spans="1:70" ht="6.95" customHeight="1">
      <c r="A35" s="304"/>
      <c r="B35" s="453"/>
      <c r="C35" s="453"/>
      <c r="D35" s="453"/>
      <c r="E35" s="453"/>
      <c r="F35" s="453"/>
      <c r="G35" s="453"/>
      <c r="H35" s="453"/>
      <c r="I35" s="453"/>
      <c r="J35" s="453"/>
      <c r="K35" s="304"/>
      <c r="L35" s="304"/>
      <c r="M35" s="304"/>
      <c r="N35" s="304"/>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5"/>
      <c r="BR35" s="235"/>
    </row>
    <row r="36" spans="1:70">
      <c r="A36" s="304"/>
      <c r="B36" s="453"/>
      <c r="C36" s="453"/>
      <c r="D36" s="453"/>
      <c r="E36" s="453"/>
      <c r="F36" s="453"/>
      <c r="G36" s="453"/>
      <c r="H36" s="453"/>
      <c r="I36" s="453"/>
      <c r="J36" s="453"/>
      <c r="K36" s="304"/>
      <c r="L36" s="304"/>
      <c r="M36" s="304"/>
      <c r="N36" s="304"/>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c r="BG36" s="235"/>
      <c r="BH36" s="235"/>
      <c r="BI36" s="235"/>
      <c r="BJ36" s="235"/>
      <c r="BK36" s="235"/>
      <c r="BL36" s="235"/>
      <c r="BM36" s="235"/>
      <c r="BN36" s="235"/>
      <c r="BO36" s="235"/>
      <c r="BP36" s="235"/>
      <c r="BQ36" s="235"/>
      <c r="BR36" s="235"/>
    </row>
    <row r="37" spans="1:70">
      <c r="A37" s="304"/>
      <c r="B37" s="453"/>
      <c r="C37" s="453"/>
      <c r="D37" s="453"/>
      <c r="E37" s="453"/>
      <c r="F37" s="453"/>
      <c r="G37" s="453"/>
      <c r="H37" s="453"/>
      <c r="I37" s="453"/>
      <c r="J37" s="453"/>
      <c r="K37" s="304"/>
      <c r="L37" s="304"/>
      <c r="M37" s="304"/>
      <c r="N37" s="304"/>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5"/>
      <c r="BR37" s="235"/>
    </row>
    <row r="38" spans="1:70">
      <c r="A38" s="304"/>
      <c r="B38" s="453"/>
      <c r="C38" s="453"/>
      <c r="D38" s="453"/>
      <c r="E38" s="453"/>
      <c r="F38" s="453"/>
      <c r="G38" s="453"/>
      <c r="H38" s="453"/>
      <c r="I38" s="453"/>
      <c r="J38" s="453"/>
      <c r="K38" s="304"/>
      <c r="L38" s="304"/>
      <c r="M38" s="304"/>
      <c r="N38" s="304"/>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row>
    <row r="39" spans="1:70">
      <c r="A39" s="304"/>
      <c r="B39" s="453"/>
      <c r="C39" s="453"/>
      <c r="D39" s="453"/>
      <c r="E39" s="453"/>
      <c r="F39" s="453"/>
      <c r="G39" s="453"/>
      <c r="H39" s="453"/>
      <c r="I39" s="453"/>
      <c r="J39" s="453"/>
      <c r="K39" s="304"/>
      <c r="L39" s="304"/>
      <c r="M39" s="304"/>
      <c r="N39" s="304"/>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c r="BE39" s="235"/>
      <c r="BF39" s="235"/>
      <c r="BG39" s="235"/>
      <c r="BH39" s="235"/>
      <c r="BI39" s="235"/>
      <c r="BJ39" s="235"/>
      <c r="BK39" s="235"/>
      <c r="BL39" s="235"/>
      <c r="BM39" s="235"/>
      <c r="BN39" s="235"/>
      <c r="BO39" s="235"/>
      <c r="BP39" s="235"/>
      <c r="BQ39" s="235"/>
      <c r="BR39" s="235"/>
    </row>
    <row r="40" spans="1:70">
      <c r="A40" s="304"/>
      <c r="B40" s="453"/>
      <c r="C40" s="453"/>
      <c r="D40" s="453"/>
      <c r="E40" s="453"/>
      <c r="F40" s="453"/>
      <c r="G40" s="453"/>
      <c r="H40" s="453"/>
      <c r="I40" s="453"/>
      <c r="J40" s="453"/>
      <c r="K40" s="304"/>
      <c r="L40" s="304"/>
      <c r="M40" s="304"/>
      <c r="N40" s="304"/>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5"/>
      <c r="BJ40" s="235"/>
      <c r="BK40" s="235"/>
      <c r="BL40" s="235"/>
      <c r="BM40" s="235"/>
      <c r="BN40" s="235"/>
      <c r="BO40" s="235"/>
      <c r="BP40" s="235"/>
      <c r="BQ40" s="235"/>
      <c r="BR40" s="235"/>
    </row>
    <row r="41" spans="1:70">
      <c r="B41" s="235"/>
      <c r="C41" s="235"/>
      <c r="D41" s="235"/>
      <c r="E41" s="235"/>
      <c r="F41" s="235"/>
      <c r="G41" s="235"/>
      <c r="H41" s="235"/>
      <c r="I41" s="235"/>
      <c r="K41" s="235"/>
      <c r="L41" s="235"/>
      <c r="M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BP41" s="235"/>
      <c r="BQ41" s="235"/>
      <c r="BR41" s="235"/>
    </row>
    <row r="42" spans="1:70">
      <c r="B42" s="235"/>
      <c r="C42" s="235"/>
      <c r="D42" s="235"/>
      <c r="E42" s="235"/>
      <c r="F42" s="235"/>
      <c r="G42" s="235"/>
      <c r="H42" s="235"/>
      <c r="I42" s="235"/>
      <c r="K42" s="235"/>
      <c r="L42" s="235"/>
      <c r="M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35"/>
      <c r="BE42" s="235"/>
      <c r="BF42" s="235"/>
      <c r="BG42" s="235"/>
      <c r="BH42" s="235"/>
      <c r="BI42" s="235"/>
      <c r="BJ42" s="235"/>
      <c r="BK42" s="235"/>
      <c r="BL42" s="235"/>
      <c r="BM42" s="235"/>
      <c r="BN42" s="235"/>
      <c r="BO42" s="235"/>
      <c r="BP42" s="235"/>
      <c r="BQ42" s="235"/>
      <c r="BR42" s="235"/>
    </row>
    <row r="43" spans="1:70">
      <c r="B43" s="235"/>
      <c r="C43" s="235"/>
      <c r="D43" s="235"/>
      <c r="E43" s="235"/>
      <c r="F43" s="235"/>
      <c r="G43" s="235"/>
      <c r="H43" s="235"/>
      <c r="I43" s="235"/>
      <c r="K43" s="235"/>
      <c r="L43" s="235"/>
      <c r="M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c r="BQ43" s="235"/>
      <c r="BR43" s="235"/>
    </row>
    <row r="44" spans="1:70">
      <c r="B44" s="235"/>
      <c r="C44" s="235"/>
      <c r="D44" s="235"/>
      <c r="E44" s="235"/>
      <c r="F44" s="235"/>
      <c r="G44" s="235"/>
      <c r="H44" s="235"/>
      <c r="I44" s="235"/>
      <c r="K44" s="235"/>
      <c r="L44" s="235"/>
      <c r="M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235"/>
      <c r="BR44" s="235"/>
    </row>
    <row r="45" spans="1:70">
      <c r="B45" s="235"/>
      <c r="C45" s="235"/>
      <c r="D45" s="235"/>
      <c r="E45" s="235"/>
      <c r="F45" s="235"/>
      <c r="G45" s="235"/>
      <c r="H45" s="235"/>
      <c r="I45" s="235"/>
      <c r="K45" s="235"/>
      <c r="L45" s="235"/>
      <c r="M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5"/>
      <c r="BR45" s="235"/>
    </row>
    <row r="46" spans="1:70">
      <c r="B46" s="235"/>
      <c r="C46" s="235"/>
      <c r="D46" s="235"/>
      <c r="E46" s="235"/>
      <c r="F46" s="235"/>
      <c r="G46" s="235"/>
      <c r="H46" s="235"/>
      <c r="I46" s="235"/>
      <c r="K46" s="235"/>
      <c r="L46" s="235"/>
      <c r="M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5"/>
      <c r="BQ46" s="235"/>
      <c r="BR46" s="235"/>
    </row>
    <row r="47" spans="1:70">
      <c r="B47" s="235"/>
      <c r="C47" s="235"/>
      <c r="D47" s="235"/>
      <c r="E47" s="235"/>
      <c r="F47" s="235"/>
      <c r="G47" s="235"/>
      <c r="H47" s="235"/>
      <c r="I47" s="235"/>
      <c r="K47" s="235"/>
      <c r="L47" s="235"/>
      <c r="M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5"/>
      <c r="BO47" s="235"/>
      <c r="BP47" s="235"/>
      <c r="BQ47" s="235"/>
      <c r="BR47" s="235"/>
    </row>
    <row r="48" spans="1:70">
      <c r="B48" s="235"/>
      <c r="C48" s="235"/>
      <c r="D48" s="235"/>
      <c r="E48" s="235"/>
      <c r="F48" s="235"/>
      <c r="G48" s="235"/>
      <c r="H48" s="235"/>
      <c r="I48" s="235"/>
      <c r="K48" s="235"/>
      <c r="L48" s="235"/>
      <c r="M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G48" s="235"/>
      <c r="BH48" s="235"/>
      <c r="BI48" s="235"/>
      <c r="BJ48" s="235"/>
      <c r="BK48" s="235"/>
      <c r="BL48" s="235"/>
      <c r="BM48" s="235"/>
      <c r="BN48" s="235"/>
      <c r="BO48" s="235"/>
      <c r="BP48" s="235"/>
      <c r="BQ48" s="235"/>
      <c r="BR48" s="235"/>
    </row>
    <row r="49" spans="2:70">
      <c r="B49" s="235"/>
      <c r="C49" s="235"/>
      <c r="D49" s="235"/>
      <c r="E49" s="235"/>
      <c r="F49" s="235"/>
      <c r="G49" s="235"/>
      <c r="H49" s="235"/>
      <c r="I49" s="235"/>
      <c r="K49" s="235"/>
      <c r="L49" s="235"/>
      <c r="M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5"/>
      <c r="BR49" s="235"/>
    </row>
    <row r="50" spans="2:70">
      <c r="B50" s="235"/>
      <c r="C50" s="235"/>
      <c r="D50" s="235"/>
      <c r="E50" s="235"/>
      <c r="F50" s="235"/>
      <c r="G50" s="235"/>
      <c r="H50" s="235"/>
      <c r="I50" s="235"/>
      <c r="K50" s="235"/>
      <c r="L50" s="235"/>
      <c r="M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235"/>
      <c r="AY50" s="235"/>
      <c r="AZ50" s="235"/>
      <c r="BA50" s="235"/>
      <c r="BB50" s="235"/>
      <c r="BC50" s="235"/>
      <c r="BD50" s="235"/>
      <c r="BE50" s="235"/>
      <c r="BF50" s="235"/>
      <c r="BG50" s="235"/>
      <c r="BH50" s="235"/>
      <c r="BI50" s="235"/>
      <c r="BJ50" s="235"/>
      <c r="BK50" s="235"/>
      <c r="BL50" s="235"/>
      <c r="BM50" s="235"/>
      <c r="BN50" s="235"/>
      <c r="BO50" s="235"/>
      <c r="BP50" s="235"/>
      <c r="BQ50" s="235"/>
      <c r="BR50" s="235"/>
    </row>
    <row r="51" spans="2:70">
      <c r="B51" s="235"/>
      <c r="C51" s="235"/>
      <c r="D51" s="235"/>
      <c r="E51" s="235"/>
      <c r="F51" s="235"/>
      <c r="G51" s="235"/>
      <c r="H51" s="235"/>
      <c r="I51" s="235"/>
      <c r="K51" s="235"/>
      <c r="L51" s="235"/>
      <c r="M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5"/>
      <c r="BR51" s="235"/>
    </row>
    <row r="52" spans="2:70">
      <c r="B52" s="235"/>
      <c r="C52" s="235"/>
      <c r="D52" s="235"/>
      <c r="E52" s="235"/>
      <c r="F52" s="235"/>
      <c r="G52" s="235"/>
      <c r="H52" s="235"/>
      <c r="I52" s="235"/>
      <c r="K52" s="235"/>
      <c r="L52" s="235"/>
      <c r="M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5"/>
      <c r="BC52" s="235"/>
      <c r="BD52" s="235"/>
      <c r="BE52" s="235"/>
      <c r="BF52" s="235"/>
      <c r="BG52" s="235"/>
      <c r="BH52" s="235"/>
      <c r="BI52" s="235"/>
      <c r="BJ52" s="235"/>
      <c r="BK52" s="235"/>
      <c r="BL52" s="235"/>
      <c r="BM52" s="235"/>
      <c r="BN52" s="235"/>
      <c r="BO52" s="235"/>
      <c r="BP52" s="235"/>
      <c r="BQ52" s="235"/>
      <c r="BR52" s="235"/>
    </row>
    <row r="53" spans="2:70">
      <c r="B53" s="235"/>
      <c r="C53" s="235"/>
      <c r="D53" s="235"/>
      <c r="E53" s="235"/>
      <c r="F53" s="235"/>
      <c r="G53" s="235"/>
      <c r="H53" s="235"/>
      <c r="I53" s="235"/>
      <c r="K53" s="235"/>
      <c r="L53" s="235"/>
      <c r="M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5"/>
      <c r="BR53" s="235"/>
    </row>
    <row r="54" spans="2:70">
      <c r="B54" s="235"/>
      <c r="C54" s="235"/>
      <c r="D54" s="235"/>
      <c r="E54" s="235"/>
      <c r="F54" s="235"/>
      <c r="G54" s="235"/>
      <c r="H54" s="235"/>
      <c r="I54" s="235"/>
      <c r="K54" s="235"/>
      <c r="L54" s="235"/>
      <c r="M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5"/>
      <c r="BD54" s="235"/>
      <c r="BE54" s="235"/>
      <c r="BF54" s="235"/>
      <c r="BG54" s="235"/>
      <c r="BH54" s="235"/>
      <c r="BI54" s="235"/>
      <c r="BJ54" s="235"/>
      <c r="BK54" s="235"/>
      <c r="BL54" s="235"/>
      <c r="BM54" s="235"/>
      <c r="BN54" s="235"/>
      <c r="BO54" s="235"/>
      <c r="BP54" s="235"/>
      <c r="BQ54" s="235"/>
      <c r="BR54" s="235"/>
    </row>
    <row r="55" spans="2:70">
      <c r="B55" s="235"/>
      <c r="C55" s="235"/>
      <c r="D55" s="235"/>
      <c r="E55" s="235"/>
      <c r="F55" s="235"/>
      <c r="G55" s="235"/>
      <c r="H55" s="235"/>
      <c r="I55" s="235"/>
      <c r="K55" s="235"/>
      <c r="L55" s="235"/>
      <c r="M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5"/>
      <c r="AU55" s="235"/>
      <c r="AV55" s="235"/>
      <c r="AW55" s="235"/>
      <c r="AX55" s="235"/>
      <c r="AY55" s="235"/>
      <c r="AZ55" s="235"/>
      <c r="BA55" s="235"/>
      <c r="BB55" s="235"/>
      <c r="BC55" s="235"/>
      <c r="BD55" s="235"/>
      <c r="BE55" s="235"/>
      <c r="BF55" s="235"/>
      <c r="BG55" s="235"/>
      <c r="BH55" s="235"/>
      <c r="BI55" s="235"/>
      <c r="BJ55" s="235"/>
      <c r="BK55" s="235"/>
      <c r="BL55" s="235"/>
      <c r="BM55" s="235"/>
      <c r="BN55" s="235"/>
      <c r="BO55" s="235"/>
      <c r="BP55" s="235"/>
      <c r="BQ55" s="235"/>
      <c r="BR55" s="235"/>
    </row>
    <row r="56" spans="2:70">
      <c r="B56" s="235"/>
      <c r="C56" s="235"/>
      <c r="D56" s="235"/>
      <c r="E56" s="235"/>
      <c r="F56" s="235"/>
      <c r="G56" s="235"/>
      <c r="H56" s="235"/>
      <c r="I56" s="235"/>
      <c r="K56" s="235"/>
      <c r="L56" s="235"/>
      <c r="M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5"/>
      <c r="AT56" s="235"/>
      <c r="AU56" s="235"/>
      <c r="AV56" s="235"/>
      <c r="AW56" s="235"/>
      <c r="AX56" s="235"/>
      <c r="AY56" s="235"/>
      <c r="AZ56" s="235"/>
      <c r="BA56" s="235"/>
      <c r="BB56" s="235"/>
      <c r="BC56" s="235"/>
      <c r="BD56" s="235"/>
      <c r="BE56" s="235"/>
      <c r="BF56" s="235"/>
      <c r="BG56" s="235"/>
      <c r="BH56" s="235"/>
      <c r="BI56" s="235"/>
      <c r="BJ56" s="235"/>
      <c r="BK56" s="235"/>
      <c r="BL56" s="235"/>
      <c r="BM56" s="235"/>
      <c r="BN56" s="235"/>
      <c r="BO56" s="235"/>
      <c r="BP56" s="235"/>
      <c r="BQ56" s="235"/>
      <c r="BR56" s="235"/>
    </row>
    <row r="57" spans="2:70">
      <c r="B57" s="235"/>
      <c r="C57" s="235"/>
      <c r="D57" s="235"/>
      <c r="E57" s="235"/>
      <c r="F57" s="235"/>
      <c r="G57" s="235"/>
      <c r="H57" s="235"/>
      <c r="I57" s="235"/>
      <c r="K57" s="235"/>
      <c r="L57" s="235"/>
      <c r="M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c r="AQ57" s="235"/>
      <c r="AR57" s="235"/>
      <c r="AS57" s="235"/>
      <c r="AT57" s="235"/>
      <c r="AU57" s="235"/>
      <c r="AV57" s="235"/>
      <c r="AW57" s="235"/>
      <c r="AX57" s="235"/>
      <c r="AY57" s="235"/>
      <c r="AZ57" s="235"/>
      <c r="BA57" s="235"/>
      <c r="BB57" s="235"/>
      <c r="BC57" s="235"/>
      <c r="BD57" s="235"/>
      <c r="BE57" s="235"/>
      <c r="BF57" s="235"/>
      <c r="BG57" s="235"/>
      <c r="BH57" s="235"/>
      <c r="BI57" s="235"/>
      <c r="BJ57" s="235"/>
      <c r="BK57" s="235"/>
      <c r="BL57" s="235"/>
      <c r="BM57" s="235"/>
      <c r="BN57" s="235"/>
      <c r="BO57" s="235"/>
      <c r="BP57" s="235"/>
      <c r="BQ57" s="235"/>
      <c r="BR57" s="235"/>
    </row>
    <row r="58" spans="2:70">
      <c r="B58" s="235"/>
      <c r="C58" s="235"/>
      <c r="D58" s="235"/>
      <c r="E58" s="235"/>
      <c r="F58" s="235"/>
      <c r="G58" s="235"/>
      <c r="H58" s="235"/>
      <c r="I58" s="235"/>
      <c r="K58" s="235"/>
      <c r="L58" s="235"/>
      <c r="M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235"/>
      <c r="AO58" s="235"/>
      <c r="AP58" s="235"/>
      <c r="AQ58" s="235"/>
      <c r="AR58" s="235"/>
      <c r="AS58" s="235"/>
      <c r="AT58" s="235"/>
      <c r="AU58" s="235"/>
      <c r="AV58" s="235"/>
      <c r="AW58" s="235"/>
      <c r="AX58" s="235"/>
      <c r="AY58" s="235"/>
      <c r="AZ58" s="235"/>
      <c r="BA58" s="235"/>
      <c r="BB58" s="235"/>
      <c r="BC58" s="235"/>
      <c r="BD58" s="235"/>
      <c r="BE58" s="235"/>
      <c r="BF58" s="235"/>
      <c r="BG58" s="235"/>
      <c r="BH58" s="235"/>
      <c r="BI58" s="235"/>
      <c r="BJ58" s="235"/>
      <c r="BK58" s="235"/>
      <c r="BL58" s="235"/>
      <c r="BM58" s="235"/>
      <c r="BN58" s="235"/>
      <c r="BO58" s="235"/>
      <c r="BP58" s="235"/>
      <c r="BQ58" s="235"/>
      <c r="BR58" s="235"/>
    </row>
    <row r="59" spans="2:70">
      <c r="B59" s="235"/>
      <c r="C59" s="235"/>
      <c r="D59" s="235"/>
      <c r="E59" s="235"/>
      <c r="F59" s="235"/>
      <c r="G59" s="235"/>
      <c r="H59" s="235"/>
      <c r="I59" s="235"/>
      <c r="K59" s="235"/>
      <c r="L59" s="235"/>
      <c r="M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c r="AP59" s="235"/>
      <c r="AQ59" s="235"/>
      <c r="AR59" s="235"/>
      <c r="AS59" s="235"/>
      <c r="AT59" s="235"/>
      <c r="AU59" s="235"/>
      <c r="AV59" s="235"/>
      <c r="AW59" s="235"/>
      <c r="AX59" s="235"/>
      <c r="AY59" s="235"/>
      <c r="AZ59" s="235"/>
      <c r="BA59" s="235"/>
      <c r="BB59" s="235"/>
      <c r="BC59" s="235"/>
      <c r="BD59" s="235"/>
      <c r="BE59" s="235"/>
      <c r="BF59" s="235"/>
      <c r="BG59" s="235"/>
      <c r="BH59" s="235"/>
      <c r="BI59" s="235"/>
      <c r="BJ59" s="235"/>
      <c r="BK59" s="235"/>
      <c r="BL59" s="235"/>
      <c r="BM59" s="235"/>
      <c r="BN59" s="235"/>
      <c r="BO59" s="235"/>
      <c r="BP59" s="235"/>
      <c r="BQ59" s="235"/>
      <c r="BR59" s="235"/>
    </row>
    <row r="60" spans="2:70">
      <c r="B60" s="235"/>
      <c r="C60" s="235"/>
      <c r="D60" s="235"/>
      <c r="E60" s="235"/>
      <c r="F60" s="235"/>
      <c r="G60" s="235"/>
      <c r="H60" s="235"/>
      <c r="I60" s="235"/>
      <c r="K60" s="235"/>
      <c r="L60" s="235"/>
      <c r="M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5"/>
      <c r="AP60" s="235"/>
      <c r="AQ60" s="235"/>
      <c r="AR60" s="235"/>
      <c r="AS60" s="235"/>
      <c r="AT60" s="235"/>
      <c r="AU60" s="235"/>
      <c r="AV60" s="235"/>
      <c r="AW60" s="235"/>
      <c r="AX60" s="235"/>
      <c r="AY60" s="235"/>
      <c r="AZ60" s="235"/>
      <c r="BA60" s="235"/>
      <c r="BB60" s="235"/>
      <c r="BC60" s="235"/>
      <c r="BD60" s="235"/>
      <c r="BE60" s="235"/>
      <c r="BF60" s="235"/>
      <c r="BG60" s="235"/>
      <c r="BH60" s="235"/>
      <c r="BI60" s="235"/>
      <c r="BJ60" s="235"/>
      <c r="BK60" s="235"/>
      <c r="BL60" s="235"/>
      <c r="BM60" s="235"/>
      <c r="BN60" s="235"/>
      <c r="BO60" s="235"/>
      <c r="BP60" s="235"/>
      <c r="BQ60" s="235"/>
      <c r="BR60" s="235"/>
    </row>
    <row r="61" spans="2:70">
      <c r="B61" s="235"/>
      <c r="C61" s="235"/>
      <c r="D61" s="235"/>
      <c r="E61" s="235"/>
      <c r="F61" s="235"/>
      <c r="G61" s="235"/>
      <c r="H61" s="235"/>
      <c r="I61" s="235"/>
      <c r="K61" s="235"/>
      <c r="L61" s="235"/>
      <c r="M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5"/>
      <c r="AU61" s="235"/>
      <c r="AV61" s="235"/>
      <c r="AW61" s="235"/>
      <c r="AX61" s="235"/>
      <c r="AY61" s="235"/>
      <c r="AZ61" s="235"/>
      <c r="BA61" s="235"/>
      <c r="BB61" s="235"/>
      <c r="BC61" s="235"/>
      <c r="BD61" s="235"/>
      <c r="BE61" s="235"/>
      <c r="BF61" s="235"/>
      <c r="BG61" s="235"/>
      <c r="BH61" s="235"/>
      <c r="BI61" s="235"/>
      <c r="BJ61" s="235"/>
      <c r="BK61" s="235"/>
      <c r="BL61" s="235"/>
      <c r="BM61" s="235"/>
      <c r="BN61" s="235"/>
      <c r="BO61" s="235"/>
      <c r="BP61" s="235"/>
      <c r="BQ61" s="235"/>
      <c r="BR61" s="235"/>
    </row>
    <row r="62" spans="2:70">
      <c r="B62" s="235"/>
      <c r="C62" s="235"/>
      <c r="D62" s="235"/>
      <c r="E62" s="235"/>
      <c r="F62" s="235"/>
      <c r="G62" s="235"/>
      <c r="H62" s="235"/>
      <c r="I62" s="235"/>
      <c r="K62" s="235"/>
      <c r="L62" s="235"/>
      <c r="M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5"/>
      <c r="AS62" s="235"/>
      <c r="AT62" s="235"/>
      <c r="AU62" s="235"/>
      <c r="AV62" s="235"/>
      <c r="AW62" s="235"/>
      <c r="AX62" s="235"/>
      <c r="AY62" s="235"/>
      <c r="AZ62" s="235"/>
      <c r="BA62" s="235"/>
      <c r="BB62" s="235"/>
      <c r="BC62" s="235"/>
      <c r="BD62" s="235"/>
      <c r="BE62" s="235"/>
      <c r="BF62" s="235"/>
      <c r="BG62" s="235"/>
      <c r="BH62" s="235"/>
      <c r="BI62" s="235"/>
      <c r="BJ62" s="235"/>
      <c r="BK62" s="235"/>
      <c r="BL62" s="235"/>
      <c r="BM62" s="235"/>
      <c r="BN62" s="235"/>
      <c r="BO62" s="235"/>
      <c r="BP62" s="235"/>
      <c r="BQ62" s="235"/>
      <c r="BR62" s="235"/>
    </row>
    <row r="63" spans="2:70">
      <c r="B63" s="235"/>
      <c r="C63" s="235"/>
      <c r="D63" s="235"/>
      <c r="E63" s="235"/>
      <c r="F63" s="235"/>
      <c r="G63" s="235"/>
      <c r="H63" s="235"/>
      <c r="I63" s="235"/>
      <c r="K63" s="235"/>
      <c r="L63" s="235"/>
      <c r="M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c r="AP63" s="235"/>
      <c r="AQ63" s="235"/>
      <c r="AR63" s="235"/>
      <c r="AS63" s="235"/>
      <c r="AT63" s="235"/>
      <c r="AU63" s="235"/>
      <c r="AV63" s="235"/>
      <c r="AW63" s="235"/>
      <c r="AX63" s="235"/>
      <c r="AY63" s="235"/>
      <c r="AZ63" s="235"/>
      <c r="BA63" s="235"/>
      <c r="BB63" s="235"/>
      <c r="BC63" s="235"/>
      <c r="BD63" s="235"/>
      <c r="BE63" s="235"/>
      <c r="BF63" s="235"/>
      <c r="BG63" s="235"/>
      <c r="BH63" s="235"/>
      <c r="BI63" s="235"/>
      <c r="BJ63" s="235"/>
      <c r="BK63" s="235"/>
      <c r="BL63" s="235"/>
      <c r="BM63" s="235"/>
      <c r="BN63" s="235"/>
      <c r="BO63" s="235"/>
      <c r="BP63" s="235"/>
      <c r="BQ63" s="235"/>
      <c r="BR63" s="235"/>
    </row>
    <row r="64" spans="2:70">
      <c r="B64" s="235"/>
      <c r="C64" s="235"/>
      <c r="D64" s="235"/>
      <c r="E64" s="235"/>
      <c r="F64" s="235"/>
      <c r="G64" s="235"/>
      <c r="H64" s="235"/>
      <c r="I64" s="235"/>
      <c r="K64" s="235"/>
      <c r="L64" s="235"/>
      <c r="M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35"/>
      <c r="AR64" s="235"/>
      <c r="AS64" s="235"/>
      <c r="AT64" s="235"/>
      <c r="AU64" s="235"/>
      <c r="AV64" s="235"/>
      <c r="AW64" s="235"/>
      <c r="AX64" s="235"/>
      <c r="AY64" s="235"/>
      <c r="AZ64" s="235"/>
      <c r="BA64" s="235"/>
      <c r="BB64" s="235"/>
      <c r="BC64" s="235"/>
      <c r="BD64" s="235"/>
      <c r="BE64" s="235"/>
      <c r="BF64" s="235"/>
      <c r="BG64" s="235"/>
      <c r="BH64" s="235"/>
      <c r="BI64" s="235"/>
      <c r="BJ64" s="235"/>
      <c r="BK64" s="235"/>
      <c r="BL64" s="235"/>
      <c r="BM64" s="235"/>
      <c r="BN64" s="235"/>
      <c r="BO64" s="235"/>
      <c r="BP64" s="235"/>
      <c r="BQ64" s="235"/>
      <c r="BR64" s="235"/>
    </row>
    <row r="65" spans="2:70">
      <c r="B65" s="235"/>
      <c r="C65" s="235"/>
      <c r="D65" s="235"/>
      <c r="E65" s="235"/>
      <c r="F65" s="235"/>
      <c r="G65" s="235"/>
      <c r="H65" s="235"/>
      <c r="I65" s="235"/>
      <c r="K65" s="235"/>
      <c r="L65" s="235"/>
      <c r="M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5"/>
      <c r="AZ65" s="235"/>
      <c r="BA65" s="235"/>
      <c r="BB65" s="235"/>
      <c r="BC65" s="235"/>
      <c r="BD65" s="235"/>
      <c r="BE65" s="235"/>
      <c r="BF65" s="235"/>
      <c r="BG65" s="235"/>
      <c r="BH65" s="235"/>
      <c r="BI65" s="235"/>
      <c r="BJ65" s="235"/>
      <c r="BK65" s="235"/>
      <c r="BL65" s="235"/>
      <c r="BM65" s="235"/>
      <c r="BN65" s="235"/>
      <c r="BO65" s="235"/>
      <c r="BP65" s="235"/>
      <c r="BQ65" s="235"/>
      <c r="BR65" s="235"/>
    </row>
    <row r="66" spans="2:70">
      <c r="B66" s="235"/>
      <c r="C66" s="235"/>
      <c r="D66" s="235"/>
      <c r="E66" s="235"/>
      <c r="F66" s="235"/>
      <c r="G66" s="235"/>
      <c r="H66" s="235"/>
      <c r="I66" s="235"/>
      <c r="K66" s="235"/>
      <c r="L66" s="235"/>
      <c r="M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235"/>
      <c r="AT66" s="235"/>
      <c r="AU66" s="235"/>
      <c r="AV66" s="235"/>
      <c r="AW66" s="235"/>
      <c r="AX66" s="235"/>
      <c r="AY66" s="235"/>
      <c r="AZ66" s="235"/>
      <c r="BA66" s="235"/>
      <c r="BB66" s="235"/>
      <c r="BC66" s="235"/>
      <c r="BD66" s="235"/>
      <c r="BE66" s="235"/>
      <c r="BF66" s="235"/>
      <c r="BG66" s="235"/>
      <c r="BH66" s="235"/>
      <c r="BI66" s="235"/>
      <c r="BJ66" s="235"/>
      <c r="BK66" s="235"/>
      <c r="BL66" s="235"/>
      <c r="BM66" s="235"/>
      <c r="BN66" s="235"/>
      <c r="BO66" s="235"/>
      <c r="BP66" s="235"/>
      <c r="BQ66" s="235"/>
      <c r="BR66" s="235"/>
    </row>
    <row r="67" spans="2:70">
      <c r="B67" s="235"/>
      <c r="C67" s="235"/>
      <c r="D67" s="235"/>
      <c r="E67" s="235"/>
      <c r="F67" s="235"/>
      <c r="G67" s="235"/>
      <c r="H67" s="235"/>
      <c r="I67" s="235"/>
      <c r="K67" s="235"/>
      <c r="L67" s="235"/>
      <c r="M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235"/>
      <c r="AR67" s="235"/>
      <c r="AS67" s="235"/>
      <c r="AT67" s="235"/>
      <c r="AU67" s="235"/>
      <c r="AV67" s="235"/>
      <c r="AW67" s="235"/>
      <c r="AX67" s="235"/>
      <c r="AY67" s="235"/>
      <c r="AZ67" s="235"/>
      <c r="BA67" s="235"/>
      <c r="BB67" s="235"/>
      <c r="BC67" s="235"/>
      <c r="BD67" s="235"/>
      <c r="BE67" s="235"/>
      <c r="BF67" s="235"/>
      <c r="BG67" s="235"/>
      <c r="BH67" s="235"/>
      <c r="BI67" s="235"/>
      <c r="BJ67" s="235"/>
      <c r="BK67" s="235"/>
      <c r="BL67" s="235"/>
      <c r="BM67" s="235"/>
      <c r="BN67" s="235"/>
      <c r="BO67" s="235"/>
      <c r="BP67" s="235"/>
      <c r="BQ67" s="235"/>
      <c r="BR67" s="235"/>
    </row>
    <row r="68" spans="2:70">
      <c r="B68" s="235"/>
      <c r="C68" s="235"/>
      <c r="D68" s="235"/>
      <c r="E68" s="235"/>
      <c r="F68" s="235"/>
      <c r="G68" s="235"/>
      <c r="H68" s="235"/>
      <c r="I68" s="235"/>
      <c r="K68" s="235"/>
      <c r="L68" s="235"/>
      <c r="M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235"/>
      <c r="AV68" s="235"/>
      <c r="AW68" s="235"/>
      <c r="AX68" s="235"/>
      <c r="AY68" s="235"/>
      <c r="AZ68" s="235"/>
      <c r="BA68" s="235"/>
      <c r="BB68" s="235"/>
      <c r="BC68" s="235"/>
      <c r="BD68" s="235"/>
      <c r="BE68" s="235"/>
      <c r="BF68" s="235"/>
      <c r="BG68" s="235"/>
      <c r="BH68" s="235"/>
      <c r="BI68" s="235"/>
      <c r="BJ68" s="235"/>
      <c r="BK68" s="235"/>
      <c r="BL68" s="235"/>
      <c r="BM68" s="235"/>
      <c r="BN68" s="235"/>
      <c r="BO68" s="235"/>
      <c r="BP68" s="235"/>
      <c r="BQ68" s="235"/>
      <c r="BR68" s="235"/>
    </row>
    <row r="69" spans="2:70">
      <c r="B69" s="235"/>
      <c r="C69" s="235"/>
      <c r="D69" s="235"/>
      <c r="E69" s="235"/>
      <c r="F69" s="235"/>
      <c r="G69" s="235"/>
      <c r="H69" s="235"/>
      <c r="I69" s="235"/>
      <c r="K69" s="235"/>
      <c r="L69" s="235"/>
      <c r="M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5"/>
      <c r="AN69" s="235"/>
      <c r="AO69" s="235"/>
      <c r="AP69" s="235"/>
      <c r="AQ69" s="235"/>
      <c r="AR69" s="235"/>
      <c r="AS69" s="235"/>
      <c r="AT69" s="235"/>
      <c r="AU69" s="235"/>
      <c r="AV69" s="235"/>
      <c r="AW69" s="235"/>
      <c r="AX69" s="235"/>
      <c r="AY69" s="235"/>
      <c r="AZ69" s="235"/>
      <c r="BA69" s="235"/>
      <c r="BB69" s="235"/>
      <c r="BC69" s="235"/>
      <c r="BD69" s="235"/>
      <c r="BE69" s="235"/>
      <c r="BF69" s="235"/>
      <c r="BG69" s="235"/>
      <c r="BH69" s="235"/>
      <c r="BI69" s="235"/>
      <c r="BJ69" s="235"/>
      <c r="BK69" s="235"/>
      <c r="BL69" s="235"/>
      <c r="BM69" s="235"/>
      <c r="BN69" s="235"/>
      <c r="BO69" s="235"/>
      <c r="BP69" s="235"/>
      <c r="BQ69" s="235"/>
      <c r="BR69" s="235"/>
    </row>
    <row r="70" spans="2:70">
      <c r="B70" s="235"/>
      <c r="C70" s="235"/>
      <c r="D70" s="235"/>
      <c r="E70" s="235"/>
      <c r="F70" s="235"/>
      <c r="G70" s="235"/>
      <c r="H70" s="235"/>
      <c r="I70" s="235"/>
      <c r="K70" s="235"/>
      <c r="L70" s="235"/>
      <c r="M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5"/>
      <c r="BA70" s="235"/>
      <c r="BB70" s="235"/>
      <c r="BC70" s="235"/>
      <c r="BD70" s="235"/>
      <c r="BE70" s="235"/>
      <c r="BF70" s="235"/>
      <c r="BG70" s="235"/>
      <c r="BH70" s="235"/>
      <c r="BI70" s="235"/>
      <c r="BJ70" s="235"/>
      <c r="BK70" s="235"/>
      <c r="BL70" s="235"/>
      <c r="BM70" s="235"/>
      <c r="BN70" s="235"/>
      <c r="BO70" s="235"/>
      <c r="BP70" s="235"/>
      <c r="BQ70" s="235"/>
      <c r="BR70" s="235"/>
    </row>
    <row r="71" spans="2:70">
      <c r="B71" s="235"/>
      <c r="C71" s="235"/>
      <c r="D71" s="235"/>
      <c r="E71" s="235"/>
      <c r="F71" s="235"/>
      <c r="G71" s="235"/>
      <c r="H71" s="235"/>
      <c r="I71" s="235"/>
      <c r="K71" s="235"/>
      <c r="L71" s="235"/>
      <c r="M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235"/>
      <c r="AP71" s="235"/>
      <c r="AQ71" s="235"/>
      <c r="AR71" s="235"/>
      <c r="AS71" s="235"/>
      <c r="AT71" s="235"/>
      <c r="AU71" s="235"/>
      <c r="AV71" s="235"/>
      <c r="AW71" s="235"/>
      <c r="AX71" s="235"/>
      <c r="AY71" s="235"/>
      <c r="AZ71" s="235"/>
      <c r="BA71" s="235"/>
      <c r="BB71" s="235"/>
      <c r="BC71" s="235"/>
      <c r="BD71" s="235"/>
      <c r="BE71" s="235"/>
      <c r="BF71" s="235"/>
      <c r="BG71" s="235"/>
      <c r="BH71" s="235"/>
      <c r="BI71" s="235"/>
      <c r="BJ71" s="235"/>
      <c r="BK71" s="235"/>
      <c r="BL71" s="235"/>
      <c r="BM71" s="235"/>
      <c r="BN71" s="235"/>
      <c r="BO71" s="235"/>
      <c r="BP71" s="235"/>
      <c r="BQ71" s="235"/>
      <c r="BR71" s="235"/>
    </row>
    <row r="72" spans="2:70">
      <c r="B72" s="235"/>
      <c r="C72" s="235"/>
      <c r="D72" s="235"/>
      <c r="E72" s="235"/>
      <c r="F72" s="235"/>
      <c r="G72" s="235"/>
      <c r="H72" s="235"/>
      <c r="I72" s="235"/>
      <c r="K72" s="235"/>
      <c r="L72" s="235"/>
      <c r="M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c r="AP72" s="235"/>
      <c r="AQ72" s="235"/>
      <c r="AR72" s="235"/>
      <c r="AS72" s="235"/>
      <c r="AT72" s="235"/>
      <c r="AU72" s="235"/>
      <c r="AV72" s="235"/>
      <c r="AW72" s="235"/>
      <c r="AX72" s="235"/>
      <c r="AY72" s="235"/>
      <c r="AZ72" s="235"/>
      <c r="BA72" s="235"/>
      <c r="BB72" s="235"/>
      <c r="BC72" s="235"/>
      <c r="BD72" s="235"/>
      <c r="BE72" s="235"/>
      <c r="BF72" s="235"/>
      <c r="BG72" s="235"/>
      <c r="BH72" s="235"/>
      <c r="BI72" s="235"/>
      <c r="BJ72" s="235"/>
      <c r="BK72" s="235"/>
      <c r="BL72" s="235"/>
      <c r="BM72" s="235"/>
      <c r="BN72" s="235"/>
      <c r="BO72" s="235"/>
      <c r="BP72" s="235"/>
      <c r="BQ72" s="235"/>
      <c r="BR72" s="235"/>
    </row>
    <row r="73" spans="2:70">
      <c r="B73" s="235"/>
      <c r="C73" s="235"/>
      <c r="D73" s="235"/>
      <c r="E73" s="235"/>
      <c r="F73" s="235"/>
      <c r="G73" s="235"/>
      <c r="H73" s="235"/>
      <c r="I73" s="235"/>
      <c r="K73" s="235"/>
      <c r="L73" s="235"/>
      <c r="M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235"/>
      <c r="AP73" s="235"/>
      <c r="AQ73" s="235"/>
      <c r="AR73" s="235"/>
      <c r="AS73" s="235"/>
      <c r="AT73" s="235"/>
      <c r="AU73" s="235"/>
      <c r="AV73" s="235"/>
      <c r="AW73" s="235"/>
      <c r="AX73" s="235"/>
      <c r="AY73" s="235"/>
      <c r="AZ73" s="235"/>
      <c r="BA73" s="235"/>
      <c r="BB73" s="235"/>
      <c r="BC73" s="235"/>
      <c r="BD73" s="235"/>
      <c r="BE73" s="235"/>
      <c r="BF73" s="235"/>
      <c r="BG73" s="235"/>
      <c r="BH73" s="235"/>
      <c r="BI73" s="235"/>
      <c r="BJ73" s="235"/>
      <c r="BK73" s="235"/>
      <c r="BL73" s="235"/>
      <c r="BM73" s="235"/>
      <c r="BN73" s="235"/>
      <c r="BO73" s="235"/>
      <c r="BP73" s="235"/>
      <c r="BQ73" s="235"/>
      <c r="BR73" s="235"/>
    </row>
    <row r="74" spans="2:70">
      <c r="B74" s="235"/>
      <c r="C74" s="235"/>
      <c r="D74" s="235"/>
      <c r="E74" s="235"/>
      <c r="F74" s="235"/>
      <c r="G74" s="235"/>
      <c r="H74" s="235"/>
      <c r="I74" s="235"/>
      <c r="K74" s="235"/>
      <c r="L74" s="235"/>
      <c r="M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35"/>
      <c r="AP74" s="235"/>
      <c r="AQ74" s="235"/>
      <c r="AR74" s="235"/>
      <c r="AS74" s="235"/>
      <c r="AT74" s="235"/>
      <c r="AU74" s="235"/>
      <c r="AV74" s="235"/>
      <c r="AW74" s="235"/>
      <c r="AX74" s="235"/>
      <c r="AY74" s="235"/>
      <c r="AZ74" s="235"/>
      <c r="BA74" s="235"/>
      <c r="BB74" s="235"/>
      <c r="BC74" s="235"/>
      <c r="BD74" s="235"/>
      <c r="BE74" s="235"/>
      <c r="BF74" s="235"/>
      <c r="BG74" s="235"/>
      <c r="BH74" s="235"/>
      <c r="BI74" s="235"/>
      <c r="BJ74" s="235"/>
      <c r="BK74" s="235"/>
      <c r="BL74" s="235"/>
      <c r="BM74" s="235"/>
      <c r="BN74" s="235"/>
      <c r="BO74" s="235"/>
      <c r="BP74" s="235"/>
      <c r="BQ74" s="235"/>
      <c r="BR74" s="235"/>
    </row>
    <row r="75" spans="2:70">
      <c r="B75" s="235"/>
      <c r="C75" s="235"/>
      <c r="D75" s="235"/>
      <c r="E75" s="235"/>
      <c r="F75" s="235"/>
      <c r="G75" s="235"/>
      <c r="H75" s="235"/>
      <c r="I75" s="235"/>
      <c r="K75" s="235"/>
      <c r="L75" s="235"/>
      <c r="M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235"/>
      <c r="AX75" s="235"/>
      <c r="AY75" s="235"/>
      <c r="AZ75" s="235"/>
      <c r="BA75" s="235"/>
      <c r="BB75" s="235"/>
      <c r="BC75" s="235"/>
      <c r="BD75" s="235"/>
      <c r="BE75" s="235"/>
      <c r="BF75" s="235"/>
      <c r="BG75" s="235"/>
      <c r="BH75" s="235"/>
      <c r="BI75" s="235"/>
      <c r="BJ75" s="235"/>
      <c r="BK75" s="235"/>
      <c r="BL75" s="235"/>
      <c r="BM75" s="235"/>
      <c r="BN75" s="235"/>
      <c r="BO75" s="235"/>
      <c r="BP75" s="235"/>
      <c r="BQ75" s="235"/>
      <c r="BR75" s="235"/>
    </row>
    <row r="76" spans="2:70">
      <c r="B76" s="235"/>
      <c r="C76" s="235"/>
      <c r="D76" s="235"/>
      <c r="E76" s="235"/>
      <c r="F76" s="235"/>
      <c r="G76" s="235"/>
      <c r="H76" s="235"/>
      <c r="I76" s="235"/>
      <c r="K76" s="235"/>
      <c r="L76" s="235"/>
      <c r="M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235"/>
      <c r="AX76" s="235"/>
      <c r="AY76" s="235"/>
      <c r="AZ76" s="235"/>
      <c r="BA76" s="235"/>
      <c r="BB76" s="235"/>
      <c r="BC76" s="235"/>
      <c r="BD76" s="235"/>
      <c r="BE76" s="235"/>
      <c r="BF76" s="235"/>
      <c r="BG76" s="235"/>
      <c r="BH76" s="235"/>
      <c r="BI76" s="235"/>
      <c r="BJ76" s="235"/>
      <c r="BK76" s="235"/>
      <c r="BL76" s="235"/>
      <c r="BM76" s="235"/>
      <c r="BN76" s="235"/>
      <c r="BO76" s="235"/>
      <c r="BP76" s="235"/>
      <c r="BQ76" s="235"/>
      <c r="BR76" s="235"/>
    </row>
    <row r="77" spans="2:70">
      <c r="B77" s="235"/>
      <c r="C77" s="235"/>
      <c r="D77" s="235"/>
      <c r="E77" s="235"/>
      <c r="F77" s="235"/>
      <c r="G77" s="235"/>
      <c r="H77" s="235"/>
      <c r="I77" s="235"/>
      <c r="K77" s="235"/>
      <c r="L77" s="235"/>
      <c r="M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235"/>
      <c r="AS77" s="235"/>
      <c r="AT77" s="235"/>
      <c r="AU77" s="235"/>
      <c r="AV77" s="235"/>
      <c r="AW77" s="235"/>
      <c r="AX77" s="235"/>
      <c r="AY77" s="235"/>
      <c r="AZ77" s="235"/>
      <c r="BA77" s="235"/>
      <c r="BB77" s="235"/>
      <c r="BC77" s="235"/>
      <c r="BD77" s="235"/>
      <c r="BE77" s="235"/>
      <c r="BF77" s="235"/>
      <c r="BG77" s="235"/>
      <c r="BH77" s="235"/>
      <c r="BI77" s="235"/>
      <c r="BJ77" s="235"/>
      <c r="BK77" s="235"/>
      <c r="BL77" s="235"/>
      <c r="BM77" s="235"/>
      <c r="BN77" s="235"/>
      <c r="BO77" s="235"/>
      <c r="BP77" s="235"/>
      <c r="BQ77" s="235"/>
      <c r="BR77" s="235"/>
    </row>
    <row r="78" spans="2:70">
      <c r="B78" s="235"/>
      <c r="C78" s="235"/>
      <c r="D78" s="235"/>
      <c r="E78" s="235"/>
      <c r="F78" s="235"/>
      <c r="G78" s="235"/>
      <c r="H78" s="235"/>
      <c r="I78" s="235"/>
      <c r="K78" s="235"/>
      <c r="L78" s="235"/>
      <c r="M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row>
    <row r="79" spans="2:70">
      <c r="B79" s="235"/>
      <c r="C79" s="235"/>
      <c r="D79" s="235"/>
      <c r="E79" s="235"/>
      <c r="F79" s="235"/>
      <c r="G79" s="235"/>
      <c r="H79" s="235"/>
      <c r="I79" s="235"/>
      <c r="K79" s="235"/>
      <c r="L79" s="235"/>
      <c r="M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5"/>
      <c r="AP79" s="235"/>
      <c r="AQ79" s="235"/>
      <c r="AR79" s="235"/>
      <c r="AS79" s="235"/>
      <c r="AT79" s="235"/>
      <c r="AU79" s="235"/>
      <c r="AV79" s="235"/>
      <c r="AW79" s="235"/>
      <c r="AX79" s="235"/>
      <c r="AY79" s="235"/>
      <c r="AZ79" s="235"/>
      <c r="BA79" s="235"/>
      <c r="BB79" s="235"/>
      <c r="BC79" s="235"/>
      <c r="BD79" s="235"/>
      <c r="BE79" s="235"/>
      <c r="BF79" s="235"/>
      <c r="BG79" s="235"/>
      <c r="BH79" s="235"/>
      <c r="BI79" s="235"/>
      <c r="BJ79" s="235"/>
      <c r="BK79" s="235"/>
      <c r="BL79" s="235"/>
      <c r="BM79" s="235"/>
      <c r="BN79" s="235"/>
      <c r="BO79" s="235"/>
      <c r="BP79" s="235"/>
      <c r="BQ79" s="235"/>
      <c r="BR79" s="235"/>
    </row>
    <row r="80" spans="2:70">
      <c r="B80" s="235"/>
      <c r="C80" s="235"/>
      <c r="D80" s="235"/>
      <c r="E80" s="235"/>
      <c r="F80" s="235"/>
      <c r="G80" s="235"/>
      <c r="H80" s="235"/>
      <c r="I80" s="235"/>
      <c r="K80" s="235"/>
      <c r="L80" s="235"/>
      <c r="M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235"/>
      <c r="AP80" s="235"/>
      <c r="AQ80" s="235"/>
      <c r="AR80" s="235"/>
      <c r="AS80" s="235"/>
      <c r="AT80" s="235"/>
      <c r="AU80" s="235"/>
      <c r="AV80" s="235"/>
      <c r="AW80" s="235"/>
      <c r="AX80" s="235"/>
      <c r="AY80" s="235"/>
      <c r="AZ80" s="235"/>
      <c r="BA80" s="235"/>
      <c r="BB80" s="235"/>
      <c r="BC80" s="235"/>
      <c r="BD80" s="235"/>
      <c r="BE80" s="235"/>
      <c r="BF80" s="235"/>
      <c r="BG80" s="235"/>
      <c r="BH80" s="235"/>
      <c r="BI80" s="235"/>
      <c r="BJ80" s="235"/>
      <c r="BK80" s="235"/>
      <c r="BL80" s="235"/>
      <c r="BM80" s="235"/>
      <c r="BN80" s="235"/>
      <c r="BO80" s="235"/>
      <c r="BP80" s="235"/>
      <c r="BQ80" s="235"/>
      <c r="BR80" s="235"/>
    </row>
    <row r="81" spans="2:70">
      <c r="B81" s="235"/>
      <c r="C81" s="235"/>
      <c r="D81" s="235"/>
      <c r="E81" s="235"/>
      <c r="F81" s="235"/>
      <c r="G81" s="235"/>
      <c r="H81" s="235"/>
      <c r="I81" s="235"/>
      <c r="K81" s="235"/>
      <c r="L81" s="235"/>
      <c r="M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235"/>
      <c r="AP81" s="235"/>
      <c r="AQ81" s="235"/>
      <c r="AR81" s="235"/>
      <c r="AS81" s="235"/>
      <c r="AT81" s="235"/>
      <c r="AU81" s="235"/>
      <c r="AV81" s="235"/>
      <c r="AW81" s="235"/>
      <c r="AX81" s="235"/>
      <c r="AY81" s="235"/>
      <c r="AZ81" s="235"/>
      <c r="BA81" s="235"/>
      <c r="BB81" s="235"/>
      <c r="BC81" s="235"/>
      <c r="BD81" s="235"/>
      <c r="BE81" s="235"/>
      <c r="BF81" s="235"/>
      <c r="BG81" s="235"/>
      <c r="BH81" s="235"/>
      <c r="BI81" s="235"/>
      <c r="BJ81" s="235"/>
      <c r="BK81" s="235"/>
      <c r="BL81" s="235"/>
      <c r="BM81" s="235"/>
      <c r="BN81" s="235"/>
      <c r="BO81" s="235"/>
      <c r="BP81" s="235"/>
      <c r="BQ81" s="235"/>
      <c r="BR81" s="235"/>
    </row>
    <row r="82" spans="2:70">
      <c r="B82" s="235"/>
      <c r="C82" s="235"/>
      <c r="D82" s="235"/>
      <c r="E82" s="235"/>
      <c r="F82" s="235"/>
      <c r="G82" s="235"/>
      <c r="H82" s="235"/>
      <c r="I82" s="235"/>
      <c r="K82" s="235"/>
      <c r="L82" s="235"/>
      <c r="M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235"/>
      <c r="AP82" s="235"/>
      <c r="AQ82" s="235"/>
      <c r="AR82" s="235"/>
      <c r="AS82" s="235"/>
      <c r="AT82" s="235"/>
      <c r="AU82" s="235"/>
      <c r="AV82" s="235"/>
      <c r="AW82" s="235"/>
      <c r="AX82" s="235"/>
      <c r="AY82" s="235"/>
      <c r="AZ82" s="235"/>
      <c r="BA82" s="235"/>
      <c r="BB82" s="235"/>
      <c r="BC82" s="235"/>
      <c r="BD82" s="235"/>
      <c r="BE82" s="235"/>
      <c r="BF82" s="235"/>
      <c r="BG82" s="235"/>
      <c r="BH82" s="235"/>
      <c r="BI82" s="235"/>
      <c r="BJ82" s="235"/>
      <c r="BK82" s="235"/>
      <c r="BL82" s="235"/>
      <c r="BM82" s="235"/>
      <c r="BN82" s="235"/>
      <c r="BO82" s="235"/>
      <c r="BP82" s="235"/>
      <c r="BQ82" s="235"/>
      <c r="BR82" s="235"/>
    </row>
    <row r="83" spans="2:70">
      <c r="B83" s="235"/>
      <c r="C83" s="235"/>
      <c r="D83" s="235"/>
      <c r="E83" s="235"/>
      <c r="F83" s="235"/>
      <c r="G83" s="235"/>
      <c r="H83" s="235"/>
      <c r="I83" s="235"/>
      <c r="K83" s="235"/>
      <c r="L83" s="235"/>
      <c r="M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235"/>
      <c r="AP83" s="235"/>
      <c r="AQ83" s="235"/>
      <c r="AR83" s="235"/>
      <c r="AS83" s="235"/>
      <c r="AT83" s="235"/>
      <c r="AU83" s="235"/>
      <c r="AV83" s="235"/>
      <c r="AW83" s="235"/>
      <c r="AX83" s="235"/>
      <c r="AY83" s="235"/>
      <c r="AZ83" s="235"/>
      <c r="BA83" s="235"/>
      <c r="BB83" s="235"/>
      <c r="BC83" s="235"/>
      <c r="BD83" s="235"/>
      <c r="BE83" s="235"/>
      <c r="BF83" s="235"/>
      <c r="BG83" s="235"/>
      <c r="BH83" s="235"/>
      <c r="BI83" s="235"/>
      <c r="BJ83" s="235"/>
      <c r="BK83" s="235"/>
      <c r="BL83" s="235"/>
      <c r="BM83" s="235"/>
      <c r="BN83" s="235"/>
      <c r="BO83" s="235"/>
      <c r="BP83" s="235"/>
      <c r="BQ83" s="235"/>
      <c r="BR83" s="235"/>
    </row>
    <row r="84" spans="2:70">
      <c r="B84" s="235"/>
      <c r="C84" s="235"/>
      <c r="D84" s="235"/>
      <c r="E84" s="235"/>
      <c r="F84" s="235"/>
      <c r="G84" s="235"/>
      <c r="H84" s="235"/>
      <c r="I84" s="235"/>
      <c r="K84" s="235"/>
      <c r="L84" s="235"/>
      <c r="M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235"/>
      <c r="AP84" s="235"/>
      <c r="AQ84" s="235"/>
      <c r="AR84" s="235"/>
      <c r="AS84" s="235"/>
      <c r="AT84" s="235"/>
      <c r="AU84" s="235"/>
      <c r="AV84" s="235"/>
      <c r="AW84" s="235"/>
      <c r="AX84" s="235"/>
      <c r="AY84" s="235"/>
      <c r="AZ84" s="235"/>
      <c r="BA84" s="235"/>
      <c r="BB84" s="235"/>
      <c r="BC84" s="235"/>
      <c r="BD84" s="235"/>
      <c r="BE84" s="235"/>
      <c r="BF84" s="235"/>
      <c r="BG84" s="235"/>
      <c r="BH84" s="235"/>
      <c r="BI84" s="235"/>
      <c r="BJ84" s="235"/>
      <c r="BK84" s="235"/>
      <c r="BL84" s="235"/>
      <c r="BM84" s="235"/>
      <c r="BN84" s="235"/>
      <c r="BO84" s="235"/>
      <c r="BP84" s="235"/>
      <c r="BQ84" s="235"/>
      <c r="BR84" s="235"/>
    </row>
    <row r="85" spans="2:70">
      <c r="B85" s="235"/>
      <c r="C85" s="235"/>
      <c r="D85" s="235"/>
      <c r="E85" s="235"/>
      <c r="F85" s="235"/>
      <c r="G85" s="235"/>
      <c r="H85" s="235"/>
      <c r="I85" s="235"/>
      <c r="K85" s="235"/>
      <c r="L85" s="235"/>
      <c r="M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235"/>
      <c r="AQ85" s="235"/>
      <c r="AR85" s="235"/>
      <c r="AS85" s="235"/>
      <c r="AT85" s="235"/>
      <c r="AU85" s="235"/>
      <c r="AV85" s="235"/>
      <c r="AW85" s="235"/>
      <c r="AX85" s="235"/>
      <c r="AY85" s="235"/>
      <c r="AZ85" s="235"/>
      <c r="BA85" s="235"/>
      <c r="BB85" s="235"/>
      <c r="BC85" s="235"/>
      <c r="BD85" s="235"/>
      <c r="BE85" s="235"/>
      <c r="BF85" s="235"/>
      <c r="BG85" s="235"/>
      <c r="BH85" s="235"/>
      <c r="BI85" s="235"/>
      <c r="BJ85" s="235"/>
      <c r="BK85" s="235"/>
      <c r="BL85" s="235"/>
      <c r="BM85" s="235"/>
      <c r="BN85" s="235"/>
      <c r="BO85" s="235"/>
      <c r="BP85" s="235"/>
      <c r="BQ85" s="235"/>
      <c r="BR85" s="235"/>
    </row>
    <row r="86" spans="2:70">
      <c r="B86" s="235"/>
      <c r="C86" s="235"/>
      <c r="D86" s="235"/>
      <c r="E86" s="235"/>
      <c r="F86" s="235"/>
      <c r="G86" s="235"/>
      <c r="H86" s="235"/>
      <c r="I86" s="235"/>
      <c r="K86" s="235"/>
      <c r="L86" s="235"/>
      <c r="M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235"/>
      <c r="AP86" s="235"/>
      <c r="AQ86" s="235"/>
      <c r="AR86" s="235"/>
      <c r="AS86" s="235"/>
      <c r="AT86" s="235"/>
      <c r="AU86" s="235"/>
      <c r="AV86" s="235"/>
      <c r="AW86" s="235"/>
      <c r="AX86" s="235"/>
      <c r="AY86" s="235"/>
      <c r="AZ86" s="235"/>
      <c r="BA86" s="235"/>
      <c r="BB86" s="235"/>
      <c r="BC86" s="235"/>
      <c r="BD86" s="235"/>
      <c r="BE86" s="235"/>
      <c r="BF86" s="235"/>
      <c r="BG86" s="235"/>
      <c r="BH86" s="235"/>
      <c r="BI86" s="235"/>
      <c r="BJ86" s="235"/>
      <c r="BK86" s="235"/>
      <c r="BL86" s="235"/>
      <c r="BM86" s="235"/>
      <c r="BN86" s="235"/>
      <c r="BO86" s="235"/>
      <c r="BP86" s="235"/>
      <c r="BQ86" s="235"/>
      <c r="BR86" s="235"/>
    </row>
    <row r="87" spans="2:70">
      <c r="B87" s="235"/>
      <c r="C87" s="235"/>
      <c r="D87" s="235"/>
      <c r="E87" s="235"/>
      <c r="F87" s="235"/>
      <c r="G87" s="235"/>
      <c r="H87" s="235"/>
      <c r="I87" s="235"/>
      <c r="K87" s="235"/>
      <c r="L87" s="235"/>
      <c r="M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235"/>
      <c r="AP87" s="235"/>
      <c r="AQ87" s="235"/>
      <c r="AR87" s="235"/>
      <c r="AS87" s="235"/>
      <c r="AT87" s="235"/>
      <c r="AU87" s="235"/>
      <c r="AV87" s="235"/>
      <c r="AW87" s="235"/>
      <c r="AX87" s="235"/>
      <c r="AY87" s="235"/>
      <c r="AZ87" s="235"/>
      <c r="BA87" s="235"/>
      <c r="BB87" s="235"/>
      <c r="BC87" s="235"/>
      <c r="BD87" s="235"/>
      <c r="BE87" s="235"/>
      <c r="BF87" s="235"/>
      <c r="BG87" s="235"/>
      <c r="BH87" s="235"/>
      <c r="BI87" s="235"/>
      <c r="BJ87" s="235"/>
      <c r="BK87" s="235"/>
      <c r="BL87" s="235"/>
      <c r="BM87" s="235"/>
      <c r="BN87" s="235"/>
      <c r="BO87" s="235"/>
      <c r="BP87" s="235"/>
      <c r="BQ87" s="235"/>
      <c r="BR87" s="235"/>
    </row>
    <row r="88" spans="2:70">
      <c r="B88" s="235"/>
      <c r="C88" s="235"/>
      <c r="D88" s="235"/>
      <c r="E88" s="235"/>
      <c r="F88" s="235"/>
      <c r="G88" s="235"/>
      <c r="H88" s="235"/>
      <c r="I88" s="235"/>
      <c r="K88" s="235"/>
      <c r="L88" s="235"/>
      <c r="M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235"/>
      <c r="AP88" s="235"/>
      <c r="AQ88" s="235"/>
      <c r="AR88" s="235"/>
      <c r="AS88" s="235"/>
      <c r="AT88" s="235"/>
      <c r="AU88" s="235"/>
      <c r="AV88" s="235"/>
      <c r="AW88" s="235"/>
      <c r="AX88" s="235"/>
      <c r="AY88" s="235"/>
      <c r="AZ88" s="235"/>
      <c r="BA88" s="235"/>
      <c r="BB88" s="235"/>
      <c r="BC88" s="235"/>
      <c r="BD88" s="235"/>
      <c r="BE88" s="235"/>
      <c r="BF88" s="235"/>
      <c r="BG88" s="235"/>
      <c r="BH88" s="235"/>
      <c r="BI88" s="235"/>
      <c r="BJ88" s="235"/>
      <c r="BK88" s="235"/>
      <c r="BL88" s="235"/>
      <c r="BM88" s="235"/>
      <c r="BN88" s="235"/>
      <c r="BO88" s="235"/>
      <c r="BP88" s="235"/>
      <c r="BQ88" s="235"/>
      <c r="BR88" s="235"/>
    </row>
    <row r="89" spans="2:70">
      <c r="B89" s="235"/>
      <c r="C89" s="235"/>
      <c r="D89" s="235"/>
      <c r="E89" s="235"/>
      <c r="F89" s="235"/>
      <c r="G89" s="235"/>
      <c r="H89" s="235"/>
      <c r="I89" s="235"/>
      <c r="K89" s="235"/>
      <c r="L89" s="235"/>
      <c r="M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5"/>
      <c r="BA89" s="235"/>
      <c r="BB89" s="235"/>
      <c r="BC89" s="235"/>
      <c r="BD89" s="235"/>
      <c r="BE89" s="235"/>
      <c r="BF89" s="235"/>
      <c r="BG89" s="235"/>
      <c r="BH89" s="235"/>
      <c r="BI89" s="235"/>
      <c r="BJ89" s="235"/>
      <c r="BK89" s="235"/>
      <c r="BL89" s="235"/>
      <c r="BM89" s="235"/>
      <c r="BN89" s="235"/>
      <c r="BO89" s="235"/>
      <c r="BP89" s="235"/>
      <c r="BQ89" s="235"/>
      <c r="BR89" s="235"/>
    </row>
    <row r="90" spans="2:70">
      <c r="B90" s="235"/>
      <c r="C90" s="235"/>
      <c r="D90" s="235"/>
      <c r="E90" s="235"/>
      <c r="F90" s="235"/>
      <c r="G90" s="235"/>
      <c r="H90" s="235"/>
      <c r="I90" s="235"/>
      <c r="K90" s="235"/>
      <c r="L90" s="235"/>
      <c r="M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5"/>
      <c r="BA90" s="235"/>
      <c r="BB90" s="235"/>
      <c r="BC90" s="235"/>
      <c r="BD90" s="235"/>
      <c r="BE90" s="235"/>
      <c r="BF90" s="235"/>
      <c r="BG90" s="235"/>
      <c r="BH90" s="235"/>
      <c r="BI90" s="235"/>
      <c r="BJ90" s="235"/>
      <c r="BK90" s="235"/>
      <c r="BL90" s="235"/>
      <c r="BM90" s="235"/>
      <c r="BN90" s="235"/>
      <c r="BO90" s="235"/>
      <c r="BP90" s="235"/>
      <c r="BQ90" s="235"/>
      <c r="BR90" s="235"/>
    </row>
    <row r="91" spans="2:70">
      <c r="B91" s="235"/>
      <c r="C91" s="235"/>
      <c r="D91" s="235"/>
      <c r="E91" s="235"/>
      <c r="F91" s="235"/>
      <c r="G91" s="235"/>
      <c r="H91" s="235"/>
      <c r="I91" s="235"/>
      <c r="K91" s="235"/>
      <c r="L91" s="235"/>
      <c r="M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5"/>
      <c r="BA91" s="235"/>
      <c r="BB91" s="235"/>
      <c r="BC91" s="235"/>
      <c r="BD91" s="235"/>
      <c r="BE91" s="235"/>
      <c r="BF91" s="235"/>
      <c r="BG91" s="235"/>
      <c r="BH91" s="235"/>
      <c r="BI91" s="235"/>
      <c r="BJ91" s="235"/>
      <c r="BK91" s="235"/>
      <c r="BL91" s="235"/>
      <c r="BM91" s="235"/>
      <c r="BN91" s="235"/>
      <c r="BO91" s="235"/>
      <c r="BP91" s="235"/>
      <c r="BQ91" s="235"/>
      <c r="BR91" s="235"/>
    </row>
    <row r="92" spans="2:70">
      <c r="B92" s="235"/>
      <c r="C92" s="235"/>
      <c r="D92" s="235"/>
      <c r="E92" s="235"/>
      <c r="F92" s="235"/>
      <c r="G92" s="235"/>
      <c r="H92" s="235"/>
      <c r="I92" s="235"/>
      <c r="K92" s="235"/>
      <c r="L92" s="235"/>
      <c r="M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5"/>
      <c r="BA92" s="235"/>
      <c r="BB92" s="235"/>
      <c r="BC92" s="235"/>
      <c r="BD92" s="235"/>
      <c r="BE92" s="235"/>
      <c r="BF92" s="235"/>
      <c r="BG92" s="235"/>
      <c r="BH92" s="235"/>
      <c r="BI92" s="235"/>
      <c r="BJ92" s="235"/>
      <c r="BK92" s="235"/>
      <c r="BL92" s="235"/>
      <c r="BM92" s="235"/>
      <c r="BN92" s="235"/>
      <c r="BO92" s="235"/>
      <c r="BP92" s="235"/>
      <c r="BQ92" s="235"/>
      <c r="BR92" s="235"/>
    </row>
    <row r="93" spans="2:70">
      <c r="B93" s="235"/>
      <c r="C93" s="235"/>
      <c r="D93" s="235"/>
      <c r="E93" s="235"/>
      <c r="F93" s="235"/>
      <c r="G93" s="235"/>
      <c r="H93" s="235"/>
      <c r="I93" s="235"/>
      <c r="K93" s="235"/>
      <c r="L93" s="235"/>
      <c r="M93" s="235"/>
      <c r="O93" s="235"/>
      <c r="P93" s="235"/>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5"/>
      <c r="BA93" s="235"/>
      <c r="BB93" s="235"/>
      <c r="BC93" s="235"/>
      <c r="BD93" s="235"/>
      <c r="BE93" s="235"/>
      <c r="BF93" s="235"/>
      <c r="BG93" s="235"/>
      <c r="BH93" s="235"/>
      <c r="BI93" s="235"/>
      <c r="BJ93" s="235"/>
      <c r="BK93" s="235"/>
      <c r="BL93" s="235"/>
      <c r="BM93" s="235"/>
      <c r="BN93" s="235"/>
      <c r="BO93" s="235"/>
      <c r="BP93" s="235"/>
      <c r="BQ93" s="235"/>
      <c r="BR93" s="235"/>
    </row>
    <row r="94" spans="2:70">
      <c r="B94" s="235"/>
      <c r="C94" s="235"/>
      <c r="D94" s="235"/>
      <c r="E94" s="235"/>
      <c r="F94" s="235"/>
      <c r="G94" s="235"/>
      <c r="H94" s="235"/>
      <c r="I94" s="235"/>
      <c r="K94" s="235"/>
      <c r="L94" s="235"/>
      <c r="M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5"/>
      <c r="BA94" s="235"/>
      <c r="BB94" s="235"/>
      <c r="BC94" s="235"/>
      <c r="BD94" s="235"/>
      <c r="BE94" s="235"/>
      <c r="BF94" s="235"/>
      <c r="BG94" s="235"/>
      <c r="BH94" s="235"/>
      <c r="BI94" s="235"/>
      <c r="BJ94" s="235"/>
      <c r="BK94" s="235"/>
      <c r="BL94" s="235"/>
      <c r="BM94" s="235"/>
      <c r="BN94" s="235"/>
      <c r="BO94" s="235"/>
      <c r="BP94" s="235"/>
      <c r="BQ94" s="235"/>
      <c r="BR94" s="235"/>
    </row>
    <row r="95" spans="2:70">
      <c r="B95" s="235"/>
      <c r="C95" s="235"/>
      <c r="D95" s="235"/>
      <c r="E95" s="235"/>
      <c r="F95" s="235"/>
      <c r="G95" s="235"/>
      <c r="H95" s="235"/>
      <c r="I95" s="235"/>
      <c r="K95" s="235"/>
      <c r="L95" s="235"/>
      <c r="M95" s="235"/>
      <c r="O95" s="235"/>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5"/>
      <c r="BA95" s="235"/>
      <c r="BB95" s="235"/>
      <c r="BC95" s="235"/>
      <c r="BD95" s="235"/>
      <c r="BE95" s="235"/>
      <c r="BF95" s="235"/>
      <c r="BG95" s="235"/>
      <c r="BH95" s="235"/>
      <c r="BI95" s="235"/>
      <c r="BJ95" s="235"/>
      <c r="BK95" s="235"/>
      <c r="BL95" s="235"/>
      <c r="BM95" s="235"/>
      <c r="BN95" s="235"/>
      <c r="BO95" s="235"/>
      <c r="BP95" s="235"/>
      <c r="BQ95" s="235"/>
      <c r="BR95" s="235"/>
    </row>
    <row r="96" spans="2:70">
      <c r="B96" s="235"/>
      <c r="C96" s="235"/>
      <c r="D96" s="235"/>
      <c r="E96" s="235"/>
      <c r="F96" s="235"/>
      <c r="G96" s="235"/>
      <c r="H96" s="235"/>
      <c r="I96" s="235"/>
      <c r="K96" s="235"/>
      <c r="L96" s="235"/>
      <c r="M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5"/>
      <c r="BA96" s="235"/>
      <c r="BB96" s="235"/>
      <c r="BC96" s="235"/>
      <c r="BD96" s="235"/>
      <c r="BE96" s="235"/>
      <c r="BF96" s="235"/>
      <c r="BG96" s="235"/>
      <c r="BH96" s="235"/>
      <c r="BI96" s="235"/>
      <c r="BJ96" s="235"/>
      <c r="BK96" s="235"/>
      <c r="BL96" s="235"/>
      <c r="BM96" s="235"/>
      <c r="BN96" s="235"/>
      <c r="BO96" s="235"/>
      <c r="BP96" s="235"/>
      <c r="BQ96" s="235"/>
      <c r="BR96" s="235"/>
    </row>
    <row r="97" spans="2:70">
      <c r="B97" s="235"/>
      <c r="C97" s="235"/>
      <c r="D97" s="235"/>
      <c r="E97" s="235"/>
      <c r="F97" s="235"/>
      <c r="G97" s="235"/>
      <c r="H97" s="235"/>
      <c r="I97" s="235"/>
      <c r="K97" s="235"/>
      <c r="L97" s="235"/>
      <c r="M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5"/>
      <c r="BA97" s="235"/>
      <c r="BB97" s="235"/>
      <c r="BC97" s="235"/>
      <c r="BD97" s="235"/>
      <c r="BE97" s="235"/>
      <c r="BF97" s="235"/>
      <c r="BG97" s="235"/>
      <c r="BH97" s="235"/>
      <c r="BI97" s="235"/>
      <c r="BJ97" s="235"/>
      <c r="BK97" s="235"/>
      <c r="BL97" s="235"/>
      <c r="BM97" s="235"/>
      <c r="BN97" s="235"/>
      <c r="BO97" s="235"/>
      <c r="BP97" s="235"/>
      <c r="BQ97" s="235"/>
      <c r="BR97" s="235"/>
    </row>
    <row r="98" spans="2:70">
      <c r="B98" s="235"/>
      <c r="C98" s="235"/>
      <c r="D98" s="235"/>
      <c r="E98" s="235"/>
      <c r="F98" s="235"/>
      <c r="G98" s="235"/>
      <c r="H98" s="235"/>
      <c r="I98" s="235"/>
      <c r="K98" s="235"/>
      <c r="L98" s="235"/>
      <c r="M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5"/>
      <c r="BA98" s="235"/>
      <c r="BB98" s="235"/>
      <c r="BC98" s="235"/>
      <c r="BD98" s="235"/>
      <c r="BE98" s="235"/>
      <c r="BF98" s="235"/>
      <c r="BG98" s="235"/>
      <c r="BH98" s="235"/>
      <c r="BI98" s="235"/>
      <c r="BJ98" s="235"/>
      <c r="BK98" s="235"/>
      <c r="BL98" s="235"/>
      <c r="BM98" s="235"/>
      <c r="BN98" s="235"/>
      <c r="BO98" s="235"/>
      <c r="BP98" s="235"/>
      <c r="BQ98" s="235"/>
      <c r="BR98" s="235"/>
    </row>
    <row r="99" spans="2:70">
      <c r="B99" s="235"/>
      <c r="C99" s="235"/>
      <c r="D99" s="235"/>
      <c r="E99" s="235"/>
      <c r="F99" s="235"/>
      <c r="G99" s="235"/>
      <c r="H99" s="235"/>
      <c r="I99" s="235"/>
      <c r="K99" s="235"/>
      <c r="L99" s="235"/>
      <c r="M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5"/>
      <c r="BA99" s="235"/>
      <c r="BB99" s="235"/>
      <c r="BC99" s="235"/>
      <c r="BD99" s="235"/>
      <c r="BE99" s="235"/>
      <c r="BF99" s="235"/>
      <c r="BG99" s="235"/>
      <c r="BH99" s="235"/>
      <c r="BI99" s="235"/>
      <c r="BJ99" s="235"/>
      <c r="BK99" s="235"/>
      <c r="BL99" s="235"/>
      <c r="BM99" s="235"/>
      <c r="BN99" s="235"/>
      <c r="BO99" s="235"/>
      <c r="BP99" s="235"/>
      <c r="BQ99" s="235"/>
      <c r="BR99" s="235"/>
    </row>
    <row r="100" spans="2:70">
      <c r="B100" s="235"/>
      <c r="C100" s="235"/>
      <c r="D100" s="235"/>
      <c r="E100" s="235"/>
      <c r="F100" s="235"/>
      <c r="G100" s="235"/>
      <c r="H100" s="235"/>
      <c r="I100" s="235"/>
      <c r="K100" s="235"/>
      <c r="L100" s="235"/>
      <c r="M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5"/>
      <c r="BA100" s="235"/>
      <c r="BB100" s="235"/>
      <c r="BC100" s="235"/>
      <c r="BD100" s="235"/>
      <c r="BE100" s="235"/>
      <c r="BF100" s="235"/>
      <c r="BG100" s="235"/>
      <c r="BH100" s="235"/>
      <c r="BI100" s="235"/>
      <c r="BJ100" s="235"/>
      <c r="BK100" s="235"/>
      <c r="BL100" s="235"/>
      <c r="BM100" s="235"/>
      <c r="BN100" s="235"/>
      <c r="BO100" s="235"/>
      <c r="BP100" s="235"/>
      <c r="BQ100" s="235"/>
      <c r="BR100" s="235"/>
    </row>
    <row r="101" spans="2:70">
      <c r="B101" s="235"/>
      <c r="C101" s="235"/>
      <c r="D101" s="235"/>
      <c r="E101" s="235"/>
      <c r="F101" s="235"/>
      <c r="G101" s="235"/>
      <c r="H101" s="235"/>
      <c r="I101" s="235"/>
      <c r="K101" s="235"/>
      <c r="L101" s="235"/>
      <c r="M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5"/>
      <c r="BA101" s="235"/>
      <c r="BB101" s="235"/>
      <c r="BC101" s="235"/>
      <c r="BD101" s="235"/>
      <c r="BE101" s="235"/>
      <c r="BF101" s="235"/>
      <c r="BG101" s="235"/>
      <c r="BH101" s="235"/>
      <c r="BI101" s="235"/>
      <c r="BJ101" s="235"/>
      <c r="BK101" s="235"/>
      <c r="BL101" s="235"/>
      <c r="BM101" s="235"/>
      <c r="BN101" s="235"/>
      <c r="BO101" s="235"/>
      <c r="BP101" s="235"/>
      <c r="BQ101" s="235"/>
      <c r="BR101" s="235"/>
    </row>
    <row r="102" spans="2:70">
      <c r="B102" s="235"/>
      <c r="C102" s="235"/>
      <c r="D102" s="235"/>
      <c r="E102" s="235"/>
      <c r="F102" s="235"/>
      <c r="G102" s="235"/>
      <c r="H102" s="235"/>
      <c r="I102" s="235"/>
      <c r="K102" s="235"/>
      <c r="L102" s="235"/>
      <c r="M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5"/>
      <c r="BA102" s="235"/>
      <c r="BB102" s="235"/>
      <c r="BC102" s="235"/>
      <c r="BD102" s="235"/>
      <c r="BE102" s="235"/>
      <c r="BF102" s="235"/>
      <c r="BG102" s="235"/>
      <c r="BH102" s="235"/>
      <c r="BI102" s="235"/>
      <c r="BJ102" s="235"/>
      <c r="BK102" s="235"/>
      <c r="BL102" s="235"/>
      <c r="BM102" s="235"/>
      <c r="BN102" s="235"/>
      <c r="BO102" s="235"/>
      <c r="BP102" s="235"/>
      <c r="BQ102" s="235"/>
      <c r="BR102" s="235"/>
    </row>
    <row r="103" spans="2:70">
      <c r="B103" s="235"/>
      <c r="C103" s="235"/>
      <c r="D103" s="235"/>
      <c r="E103" s="235"/>
      <c r="F103" s="235"/>
      <c r="G103" s="235"/>
      <c r="H103" s="235"/>
      <c r="I103" s="235"/>
      <c r="K103" s="235"/>
      <c r="L103" s="235"/>
      <c r="M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5"/>
      <c r="BA103" s="235"/>
      <c r="BB103" s="235"/>
      <c r="BC103" s="235"/>
      <c r="BD103" s="235"/>
      <c r="BE103" s="235"/>
      <c r="BF103" s="235"/>
      <c r="BG103" s="235"/>
      <c r="BH103" s="235"/>
      <c r="BI103" s="235"/>
      <c r="BJ103" s="235"/>
      <c r="BK103" s="235"/>
      <c r="BL103" s="235"/>
      <c r="BM103" s="235"/>
      <c r="BN103" s="235"/>
      <c r="BO103" s="235"/>
      <c r="BP103" s="235"/>
      <c r="BQ103" s="235"/>
      <c r="BR103" s="235"/>
    </row>
  </sheetData>
  <sheetProtection sheet="1" objects="1" scenarios="1" selectLockedCells="1"/>
  <mergeCells count="18">
    <mergeCell ref="H11:H13"/>
    <mergeCell ref="I11:I13"/>
    <mergeCell ref="K11:K13"/>
    <mergeCell ref="L11:L13"/>
    <mergeCell ref="M11:M13"/>
    <mergeCell ref="B32:J40"/>
    <mergeCell ref="D3:I3"/>
    <mergeCell ref="B9:I9"/>
    <mergeCell ref="K9:M9"/>
    <mergeCell ref="B10:B30"/>
    <mergeCell ref="C10:I10"/>
    <mergeCell ref="K10:M10"/>
    <mergeCell ref="K28:M29"/>
    <mergeCell ref="C11:C13"/>
    <mergeCell ref="D11:D13"/>
    <mergeCell ref="E11:E13"/>
    <mergeCell ref="F11:F13"/>
    <mergeCell ref="G11:G13"/>
  </mergeCells>
  <conditionalFormatting sqref="C5">
    <cfRule type="containsText" dxfId="24" priority="2" operator="containsText" text="Instruction">
      <formula>NOT(ISERROR(SEARCH("Instruction",C5)))</formula>
    </cfRule>
    <cfRule type="expression" dxfId="23" priority="3"/>
  </conditionalFormatting>
  <conditionalFormatting sqref="E5">
    <cfRule type="containsText" dxfId="22" priority="5" stopIfTrue="1" operator="containsText" text="Instruction">
      <formula>NOT(ISERROR(SEARCH("Instruction",E5)))</formula>
    </cfRule>
    <cfRule type="expression" dxfId="21" priority="6"/>
  </conditionalFormatting>
  <conditionalFormatting sqref="K28">
    <cfRule type="expression" dxfId="20" priority="1">
      <formula>D30&lt;&gt;L30</formula>
    </cfRule>
  </conditionalFormatting>
  <pageMargins left="0.7" right="0.7" top="0.75" bottom="0.75" header="0.3" footer="0.3"/>
  <pageSetup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C0DE8-6004-014F-A2D8-0C45E9982FC1}">
  <dimension ref="A1:BR103"/>
  <sheetViews>
    <sheetView topLeftCell="E7" zoomScale="85" zoomScaleNormal="85" workbookViewId="0">
      <selection activeCell="L19" sqref="L19:L21"/>
    </sheetView>
  </sheetViews>
  <sheetFormatPr defaultColWidth="11" defaultRowHeight="15.95"/>
  <cols>
    <col min="1" max="1" width="11" style="235"/>
    <col min="2" max="2" width="13.5" customWidth="1"/>
    <col min="3" max="3" width="75.875" customWidth="1"/>
    <col min="4" max="4" width="25.875" customWidth="1"/>
    <col min="5" max="5" width="56.875" customWidth="1"/>
    <col min="6" max="6" width="25.375" customWidth="1"/>
    <col min="7" max="7" width="36" customWidth="1"/>
    <col min="8" max="8" width="18.375" customWidth="1"/>
    <col min="9" max="9" width="43.375" customWidth="1"/>
    <col min="10" max="10" width="18.5" style="235" customWidth="1"/>
    <col min="11" max="11" width="71" customWidth="1"/>
    <col min="12" max="12" width="15" customWidth="1"/>
    <col min="13" max="13" width="18" customWidth="1"/>
    <col min="14" max="14" width="11" style="235"/>
  </cols>
  <sheetData>
    <row r="1" spans="1:70">
      <c r="A1" s="361" t="s">
        <v>35</v>
      </c>
      <c r="B1" s="361" t="s">
        <v>35</v>
      </c>
      <c r="C1" s="361" t="s">
        <v>35</v>
      </c>
      <c r="D1" s="361" t="s">
        <v>35</v>
      </c>
      <c r="E1" s="361" t="s">
        <v>35</v>
      </c>
      <c r="F1" s="361" t="s">
        <v>35</v>
      </c>
      <c r="G1" s="361" t="s">
        <v>35</v>
      </c>
      <c r="H1" s="361" t="s">
        <v>35</v>
      </c>
      <c r="I1" s="361" t="s">
        <v>35</v>
      </c>
      <c r="J1" s="361" t="s">
        <v>35</v>
      </c>
      <c r="K1" s="361" t="s">
        <v>35</v>
      </c>
      <c r="L1" s="361" t="s">
        <v>35</v>
      </c>
      <c r="M1" s="361" t="s">
        <v>35</v>
      </c>
      <c r="N1" s="361" t="s">
        <v>35</v>
      </c>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c r="BQ1" s="235"/>
      <c r="BR1" s="235"/>
    </row>
    <row r="2" spans="1:70">
      <c r="A2" s="361"/>
      <c r="B2" s="235"/>
      <c r="C2" s="235"/>
      <c r="D2" s="235"/>
      <c r="E2" s="235"/>
      <c r="F2" s="235"/>
      <c r="G2" s="235"/>
      <c r="H2" s="235"/>
      <c r="I2" s="235"/>
      <c r="K2" s="235"/>
      <c r="L2" s="235"/>
      <c r="M2" s="235"/>
      <c r="N2" s="361"/>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row>
    <row r="3" spans="1:70" ht="119.1" customHeight="1">
      <c r="A3" s="349" t="s">
        <v>35</v>
      </c>
      <c r="B3" s="304"/>
      <c r="C3" s="304"/>
      <c r="D3" s="437" t="s">
        <v>36</v>
      </c>
      <c r="E3" s="443"/>
      <c r="F3" s="443"/>
      <c r="G3" s="443"/>
      <c r="H3" s="443"/>
      <c r="I3" s="443"/>
      <c r="J3" s="304"/>
      <c r="K3" s="304"/>
      <c r="L3" s="304"/>
      <c r="M3" s="304"/>
      <c r="N3" s="349" t="s">
        <v>35</v>
      </c>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C3" s="235"/>
      <c r="BD3" s="235"/>
      <c r="BE3" s="235"/>
      <c r="BF3" s="235"/>
      <c r="BG3" s="235"/>
      <c r="BH3" s="235"/>
      <c r="BI3" s="235"/>
      <c r="BJ3" s="235"/>
      <c r="BK3" s="235"/>
      <c r="BL3" s="235"/>
      <c r="BM3" s="235"/>
      <c r="BN3" s="235"/>
      <c r="BO3" s="235"/>
      <c r="BP3" s="235"/>
      <c r="BQ3" s="235"/>
      <c r="BR3" s="235"/>
    </row>
    <row r="4" spans="1:70" s="368" customFormat="1" ht="18.95">
      <c r="A4" s="364" t="s">
        <v>35</v>
      </c>
      <c r="B4" s="365"/>
      <c r="C4" s="239" t="s">
        <v>29</v>
      </c>
      <c r="D4" s="366"/>
      <c r="E4" s="239" t="s">
        <v>91</v>
      </c>
      <c r="F4" s="366"/>
      <c r="G4" s="240" t="s">
        <v>92</v>
      </c>
      <c r="H4" s="366"/>
      <c r="I4" s="240" t="s">
        <v>40</v>
      </c>
      <c r="J4" s="366"/>
      <c r="K4" s="240" t="s">
        <v>41</v>
      </c>
      <c r="L4" s="366"/>
      <c r="M4" s="366"/>
      <c r="N4" s="364" t="s">
        <v>35</v>
      </c>
      <c r="O4" s="367"/>
      <c r="P4" s="367"/>
      <c r="Q4" s="367"/>
      <c r="R4" s="367"/>
      <c r="S4" s="367"/>
      <c r="T4" s="367"/>
      <c r="U4" s="367"/>
      <c r="V4" s="367"/>
      <c r="W4" s="367"/>
      <c r="X4" s="367"/>
      <c r="Y4" s="367"/>
      <c r="Z4" s="367"/>
      <c r="AA4" s="367"/>
      <c r="AB4" s="367"/>
      <c r="AC4" s="367"/>
      <c r="AD4" s="367"/>
      <c r="AE4" s="367"/>
      <c r="AF4" s="367"/>
      <c r="AG4" s="367"/>
      <c r="AH4" s="367"/>
      <c r="AI4" s="367"/>
      <c r="AJ4" s="367"/>
      <c r="AK4" s="367"/>
      <c r="AL4" s="367"/>
      <c r="AM4" s="367"/>
      <c r="AN4" s="367"/>
      <c r="AO4" s="367"/>
      <c r="AP4" s="367"/>
      <c r="AQ4" s="367"/>
      <c r="AR4" s="367"/>
      <c r="AS4" s="367"/>
      <c r="AT4" s="367"/>
      <c r="AU4" s="367"/>
      <c r="AV4" s="367"/>
      <c r="AW4" s="367"/>
      <c r="AX4" s="367"/>
      <c r="AY4" s="367"/>
      <c r="AZ4" s="367"/>
      <c r="BA4" s="367"/>
      <c r="BB4" s="367"/>
      <c r="BC4" s="367"/>
      <c r="BD4" s="367"/>
      <c r="BE4" s="367"/>
      <c r="BF4" s="367"/>
      <c r="BG4" s="367"/>
      <c r="BH4" s="367"/>
      <c r="BI4" s="367"/>
      <c r="BJ4" s="367"/>
      <c r="BK4" s="367"/>
      <c r="BL4" s="367"/>
      <c r="BM4" s="367"/>
      <c r="BN4" s="367"/>
      <c r="BO4" s="367"/>
      <c r="BP4" s="367"/>
      <c r="BQ4" s="367"/>
      <c r="BR4" s="367"/>
    </row>
    <row r="5" spans="1:70" ht="74.099999999999994" customHeight="1">
      <c r="A5" s="349" t="s">
        <v>35</v>
      </c>
      <c r="B5" s="362"/>
      <c r="C5" s="369" t="str">
        <f>IF('Présentation de la cohorte'!H14="Saisir le nom  (organisation) du membre 8","Instruction : Veuillez saisir le nom du membre dans la section Présentation de la cohorte",'Présentation de la cohorte'!H14)</f>
        <v>Instruction : Veuillez saisir le nom du membre dans la section Présentation de la cohorte</v>
      </c>
      <c r="D5" s="308"/>
      <c r="E5" s="369" t="str">
        <f>IF('Présentation de la cohorte'!D10="Sélectionner le nombre de membres","Instruction : Veuillez saisir le nombre de membres de la cohorte dans la section Présentation de la cohorte",'Présentation de la cohorte'!D10)</f>
        <v>Instruction : Veuillez saisir le nombre de membres de la cohorte dans la section Présentation de la cohorte</v>
      </c>
      <c r="F5" s="308"/>
      <c r="G5" s="309">
        <f>D30</f>
        <v>0</v>
      </c>
      <c r="H5" s="308"/>
      <c r="I5" s="309" t="e">
        <f>F30</f>
        <v>#VALUE!</v>
      </c>
      <c r="J5" s="308"/>
      <c r="K5" s="310">
        <v>0.8</v>
      </c>
      <c r="L5" s="366"/>
      <c r="M5" s="304"/>
      <c r="N5" s="349" t="s">
        <v>35</v>
      </c>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row>
    <row r="6" spans="1:70">
      <c r="A6" s="349" t="s">
        <v>35</v>
      </c>
      <c r="B6" s="304"/>
      <c r="C6" s="304"/>
      <c r="D6" s="304"/>
      <c r="E6" s="304"/>
      <c r="F6" s="304"/>
      <c r="G6" s="304"/>
      <c r="H6" s="304"/>
      <c r="I6" s="304"/>
      <c r="J6" s="304"/>
      <c r="K6" s="304"/>
      <c r="L6" s="304"/>
      <c r="M6" s="304"/>
      <c r="N6" s="349" t="s">
        <v>35</v>
      </c>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5"/>
      <c r="AZ6" s="235"/>
      <c r="BA6" s="235"/>
      <c r="BB6" s="235"/>
      <c r="BC6" s="235"/>
      <c r="BD6" s="235"/>
      <c r="BE6" s="235"/>
      <c r="BF6" s="235"/>
      <c r="BG6" s="235"/>
      <c r="BH6" s="235"/>
      <c r="BI6" s="235"/>
      <c r="BJ6" s="235"/>
      <c r="BK6" s="235"/>
      <c r="BL6" s="235"/>
      <c r="BM6" s="235"/>
      <c r="BN6" s="235"/>
      <c r="BO6" s="235"/>
      <c r="BP6" s="235"/>
      <c r="BQ6" s="235"/>
      <c r="BR6" s="235"/>
    </row>
    <row r="7" spans="1:70">
      <c r="A7" s="349" t="s">
        <v>35</v>
      </c>
      <c r="B7" s="304"/>
      <c r="C7" s="304"/>
      <c r="D7" s="304"/>
      <c r="E7" s="304"/>
      <c r="F7" s="304"/>
      <c r="G7" s="304"/>
      <c r="H7" s="304"/>
      <c r="I7" s="304"/>
      <c r="J7" s="304"/>
      <c r="K7" s="304"/>
      <c r="L7" s="304"/>
      <c r="M7" s="304"/>
      <c r="N7" s="349" t="s">
        <v>35</v>
      </c>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c r="AY7" s="235"/>
      <c r="AZ7" s="235"/>
      <c r="BA7" s="235"/>
      <c r="BB7" s="235"/>
      <c r="BC7" s="235"/>
      <c r="BD7" s="235"/>
      <c r="BE7" s="235"/>
      <c r="BF7" s="235"/>
      <c r="BG7" s="235"/>
      <c r="BH7" s="235"/>
      <c r="BI7" s="235"/>
      <c r="BJ7" s="235"/>
      <c r="BK7" s="235"/>
      <c r="BL7" s="235"/>
      <c r="BM7" s="235"/>
      <c r="BN7" s="235"/>
      <c r="BO7" s="235"/>
      <c r="BP7" s="235"/>
      <c r="BQ7" s="235"/>
      <c r="BR7" s="235"/>
    </row>
    <row r="8" spans="1:70" ht="17.100000000000001" customHeight="1">
      <c r="A8" s="349" t="s">
        <v>35</v>
      </c>
      <c r="B8" s="304"/>
      <c r="C8" s="304"/>
      <c r="D8" s="304"/>
      <c r="E8" s="304"/>
      <c r="F8" s="304"/>
      <c r="G8" s="304"/>
      <c r="H8" s="304"/>
      <c r="I8" s="304"/>
      <c r="J8" s="304"/>
      <c r="K8" s="304"/>
      <c r="L8" s="304"/>
      <c r="M8" s="304"/>
      <c r="N8" s="349" t="s">
        <v>35</v>
      </c>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row>
    <row r="9" spans="1:70" ht="21" customHeight="1">
      <c r="A9" s="349" t="s">
        <v>35</v>
      </c>
      <c r="B9" s="444" t="s">
        <v>42</v>
      </c>
      <c r="C9" s="444"/>
      <c r="D9" s="444"/>
      <c r="E9" s="444"/>
      <c r="F9" s="444"/>
      <c r="G9" s="444"/>
      <c r="H9" s="444"/>
      <c r="I9" s="444"/>
      <c r="J9" s="349" t="s">
        <v>35</v>
      </c>
      <c r="K9" s="444" t="s">
        <v>43</v>
      </c>
      <c r="L9" s="444"/>
      <c r="M9" s="444"/>
      <c r="N9" s="349" t="s">
        <v>35</v>
      </c>
      <c r="O9" s="235"/>
      <c r="P9" s="235"/>
      <c r="Q9" s="235"/>
      <c r="R9" s="235"/>
      <c r="S9" s="235"/>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5"/>
      <c r="AT9" s="235"/>
      <c r="AU9" s="235"/>
      <c r="AV9" s="235"/>
      <c r="AW9" s="235"/>
      <c r="AX9" s="235"/>
      <c r="AY9" s="235"/>
      <c r="AZ9" s="235"/>
      <c r="BA9" s="235"/>
      <c r="BB9" s="235"/>
      <c r="BC9" s="235"/>
      <c r="BD9" s="235"/>
      <c r="BE9" s="235"/>
      <c r="BF9" s="235"/>
      <c r="BG9" s="235"/>
      <c r="BH9" s="235"/>
      <c r="BI9" s="235"/>
      <c r="BJ9" s="235"/>
      <c r="BK9" s="235"/>
      <c r="BL9" s="235"/>
      <c r="BM9" s="235"/>
      <c r="BN9" s="235"/>
      <c r="BO9" s="235"/>
      <c r="BP9" s="235"/>
      <c r="BQ9" s="235"/>
      <c r="BR9" s="235"/>
    </row>
    <row r="10" spans="1:70">
      <c r="A10" s="349" t="s">
        <v>35</v>
      </c>
      <c r="B10" s="454" t="s">
        <v>44</v>
      </c>
      <c r="C10" s="455" t="s">
        <v>76</v>
      </c>
      <c r="D10" s="455"/>
      <c r="E10" s="455"/>
      <c r="F10" s="455"/>
      <c r="G10" s="455"/>
      <c r="H10" s="455"/>
      <c r="I10" s="455"/>
      <c r="J10" s="349" t="s">
        <v>35</v>
      </c>
      <c r="K10" s="455" t="s">
        <v>46</v>
      </c>
      <c r="L10" s="455"/>
      <c r="M10" s="455"/>
      <c r="N10" s="349" t="s">
        <v>35</v>
      </c>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c r="BQ10" s="235"/>
      <c r="BR10" s="235"/>
    </row>
    <row r="11" spans="1:70" ht="39.950000000000003" customHeight="1">
      <c r="A11" s="349" t="s">
        <v>35</v>
      </c>
      <c r="B11" s="454"/>
      <c r="C11" s="457" t="s">
        <v>47</v>
      </c>
      <c r="D11" s="451" t="s">
        <v>48</v>
      </c>
      <c r="E11" s="451" t="s">
        <v>77</v>
      </c>
      <c r="F11" s="451" t="s">
        <v>50</v>
      </c>
      <c r="G11" s="451" t="s">
        <v>78</v>
      </c>
      <c r="H11" s="452" t="s">
        <v>52</v>
      </c>
      <c r="I11" s="452" t="s">
        <v>53</v>
      </c>
      <c r="J11" s="349" t="s">
        <v>35</v>
      </c>
      <c r="K11" s="451" t="s">
        <v>54</v>
      </c>
      <c r="L11" s="452" t="s">
        <v>55</v>
      </c>
      <c r="M11" s="452" t="s">
        <v>56</v>
      </c>
      <c r="N11" s="349" t="s">
        <v>35</v>
      </c>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35"/>
    </row>
    <row r="12" spans="1:70" ht="24.95" customHeight="1">
      <c r="A12" s="349" t="s">
        <v>35</v>
      </c>
      <c r="B12" s="454"/>
      <c r="C12" s="457"/>
      <c r="D12" s="451"/>
      <c r="E12" s="451"/>
      <c r="F12" s="451"/>
      <c r="G12" s="451"/>
      <c r="H12" s="452"/>
      <c r="I12" s="452"/>
      <c r="J12" s="349" t="s">
        <v>35</v>
      </c>
      <c r="K12" s="451"/>
      <c r="L12" s="452"/>
      <c r="M12" s="452"/>
      <c r="N12" s="349" t="s">
        <v>35</v>
      </c>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row>
    <row r="13" spans="1:70" ht="20.100000000000001" customHeight="1">
      <c r="A13" s="349"/>
      <c r="B13" s="454"/>
      <c r="C13" s="457"/>
      <c r="D13" s="451"/>
      <c r="E13" s="451"/>
      <c r="F13" s="451"/>
      <c r="G13" s="451"/>
      <c r="H13" s="452"/>
      <c r="I13" s="452"/>
      <c r="J13" s="349"/>
      <c r="K13" s="451"/>
      <c r="L13" s="452"/>
      <c r="M13" s="452"/>
      <c r="N13" s="349"/>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row>
    <row r="14" spans="1:70" ht="35.1" customHeight="1">
      <c r="A14" s="349" t="s">
        <v>35</v>
      </c>
      <c r="B14" s="454"/>
      <c r="C14" s="316" t="s">
        <v>57</v>
      </c>
      <c r="D14" s="317">
        <f>SUM(D15:D20)</f>
        <v>0</v>
      </c>
      <c r="E14" s="318" t="e">
        <f>SUM(E15:E20)</f>
        <v>#VALUE!</v>
      </c>
      <c r="F14" s="319" t="e">
        <f>MIN(40000,($K$5*E14))</f>
        <v>#VALUE!</v>
      </c>
      <c r="G14" s="320" t="e">
        <f>F14/D28</f>
        <v>#VALUE!</v>
      </c>
      <c r="H14" s="317">
        <f>SUM(H15:H20)</f>
        <v>0</v>
      </c>
      <c r="I14" s="318" t="e">
        <f>F14/1.14975</f>
        <v>#VALUE!</v>
      </c>
      <c r="J14" s="349" t="s">
        <v>35</v>
      </c>
      <c r="K14" s="321" t="s">
        <v>58</v>
      </c>
      <c r="L14" s="322" t="e">
        <f>SUM((L15:L17))</f>
        <v>#VALUE!</v>
      </c>
      <c r="M14" s="323" t="e">
        <f>L14/D30</f>
        <v>#VALUE!</v>
      </c>
      <c r="N14" s="349" t="s">
        <v>35</v>
      </c>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row>
    <row r="15" spans="1:70" ht="57.95" customHeight="1">
      <c r="A15" s="349" t="s">
        <v>35</v>
      </c>
      <c r="B15" s="454"/>
      <c r="C15" s="324" t="s">
        <v>59</v>
      </c>
      <c r="D15" s="225">
        <v>0</v>
      </c>
      <c r="E15" s="325">
        <f>D15</f>
        <v>0</v>
      </c>
      <c r="F15" s="326">
        <f t="shared" ref="F15:F20" si="0">E15*$K$5</f>
        <v>0</v>
      </c>
      <c r="G15" s="327" t="e">
        <f t="shared" ref="G15:G25" si="1">F15/$D$28</f>
        <v>#DIV/0!</v>
      </c>
      <c r="H15" s="325">
        <f t="shared" ref="H15:H20" si="2">D15/1.14975</f>
        <v>0</v>
      </c>
      <c r="I15" s="325">
        <f>F15/1.14975</f>
        <v>0</v>
      </c>
      <c r="J15" s="349" t="s">
        <v>35</v>
      </c>
      <c r="K15" s="328" t="s">
        <v>60</v>
      </c>
      <c r="L15" s="329" t="e">
        <f>F30</f>
        <v>#VALUE!</v>
      </c>
      <c r="M15" s="330" t="e">
        <f t="shared" ref="M15:M21" si="3">L15/$D$30</f>
        <v>#VALUE!</v>
      </c>
      <c r="N15" s="349" t="s">
        <v>35</v>
      </c>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235"/>
      <c r="BC15" s="235"/>
      <c r="BD15" s="235"/>
      <c r="BE15" s="235"/>
      <c r="BF15" s="235"/>
      <c r="BG15" s="235"/>
      <c r="BH15" s="235"/>
      <c r="BI15" s="235"/>
      <c r="BJ15" s="235"/>
      <c r="BK15" s="235"/>
      <c r="BL15" s="235"/>
      <c r="BM15" s="235"/>
      <c r="BN15" s="235"/>
      <c r="BO15" s="235"/>
      <c r="BP15" s="235"/>
      <c r="BQ15" s="235"/>
      <c r="BR15" s="235"/>
    </row>
    <row r="16" spans="1:70" ht="54" customHeight="1">
      <c r="A16" s="349" t="s">
        <v>35</v>
      </c>
      <c r="B16" s="454"/>
      <c r="C16" s="331" t="s">
        <v>79</v>
      </c>
      <c r="D16" s="225">
        <v>0</v>
      </c>
      <c r="E16" s="325">
        <f>MAX(0,MIN(D16,(25000-E23),(0.3*$D$28-E23)))</f>
        <v>0</v>
      </c>
      <c r="F16" s="326">
        <f t="shared" si="0"/>
        <v>0</v>
      </c>
      <c r="G16" s="327" t="e">
        <f t="shared" si="1"/>
        <v>#DIV/0!</v>
      </c>
      <c r="H16" s="325">
        <f t="shared" si="2"/>
        <v>0</v>
      </c>
      <c r="I16" s="325">
        <f t="shared" ref="I16:I27" si="4">F16/1.14975</f>
        <v>0</v>
      </c>
      <c r="J16" s="349" t="s">
        <v>35</v>
      </c>
      <c r="K16" s="332" t="s">
        <v>80</v>
      </c>
      <c r="L16" s="216">
        <v>0</v>
      </c>
      <c r="M16" s="333" t="e">
        <f t="shared" si="3"/>
        <v>#DIV/0!</v>
      </c>
      <c r="N16" s="349" t="s">
        <v>35</v>
      </c>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35"/>
    </row>
    <row r="17" spans="1:70" ht="42" customHeight="1">
      <c r="A17" s="349" t="s">
        <v>35</v>
      </c>
      <c r="B17" s="454"/>
      <c r="C17" s="334" t="s">
        <v>81</v>
      </c>
      <c r="D17" s="225">
        <v>0</v>
      </c>
      <c r="E17" s="325">
        <f>MAX(0,MIN(D17,(15000-E24),(0.2*$D$28-E24)))</f>
        <v>0</v>
      </c>
      <c r="F17" s="326">
        <f t="shared" si="0"/>
        <v>0</v>
      </c>
      <c r="G17" s="327" t="e">
        <f t="shared" si="1"/>
        <v>#DIV/0!</v>
      </c>
      <c r="H17" s="325">
        <f t="shared" si="2"/>
        <v>0</v>
      </c>
      <c r="I17" s="325">
        <f t="shared" si="4"/>
        <v>0</v>
      </c>
      <c r="J17" s="349" t="s">
        <v>35</v>
      </c>
      <c r="K17" s="332" t="s">
        <v>80</v>
      </c>
      <c r="L17" s="216">
        <v>0</v>
      </c>
      <c r="M17" s="333" t="e">
        <f t="shared" si="3"/>
        <v>#DIV/0!</v>
      </c>
      <c r="N17" s="349" t="s">
        <v>35</v>
      </c>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c r="AO17" s="235"/>
      <c r="AP17" s="235"/>
      <c r="AQ17" s="235"/>
      <c r="AR17" s="235"/>
      <c r="AS17" s="235"/>
      <c r="AT17" s="235"/>
      <c r="AU17" s="235"/>
      <c r="AV17" s="235"/>
      <c r="AW17" s="235"/>
      <c r="AX17" s="235"/>
      <c r="AY17" s="235"/>
      <c r="AZ17" s="235"/>
      <c r="BA17" s="235"/>
      <c r="BB17" s="235"/>
      <c r="BC17" s="235"/>
      <c r="BD17" s="235"/>
      <c r="BE17" s="235"/>
      <c r="BF17" s="235"/>
      <c r="BG17" s="235"/>
      <c r="BH17" s="235"/>
      <c r="BI17" s="235"/>
      <c r="BJ17" s="235"/>
      <c r="BK17" s="235"/>
      <c r="BL17" s="235"/>
      <c r="BM17" s="235"/>
      <c r="BN17" s="235"/>
      <c r="BO17" s="235"/>
      <c r="BP17" s="235"/>
      <c r="BQ17" s="235"/>
      <c r="BR17" s="235"/>
    </row>
    <row r="18" spans="1:70" ht="54" customHeight="1">
      <c r="A18" s="349"/>
      <c r="B18" s="454"/>
      <c r="C18" s="334" t="s">
        <v>82</v>
      </c>
      <c r="D18" s="225">
        <v>0</v>
      </c>
      <c r="E18" s="325">
        <f>MAX(0,MIN(D18,(15000-E25),((0.2*$D$28)-E25)))</f>
        <v>0</v>
      </c>
      <c r="F18" s="326">
        <f t="shared" si="0"/>
        <v>0</v>
      </c>
      <c r="G18" s="327" t="e">
        <f t="shared" si="1"/>
        <v>#DIV/0!</v>
      </c>
      <c r="H18" s="325">
        <f t="shared" si="2"/>
        <v>0</v>
      </c>
      <c r="I18" s="325">
        <f t="shared" si="4"/>
        <v>0</v>
      </c>
      <c r="J18" s="349"/>
      <c r="K18" s="315" t="s">
        <v>65</v>
      </c>
      <c r="L18" s="322">
        <f>SUM(L19:L21)</f>
        <v>0</v>
      </c>
      <c r="M18" s="323" t="e">
        <f t="shared" si="3"/>
        <v>#DIV/0!</v>
      </c>
      <c r="N18" s="349"/>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row>
    <row r="19" spans="1:70" ht="54" customHeight="1">
      <c r="A19" s="349"/>
      <c r="B19" s="454"/>
      <c r="C19" s="334" t="s">
        <v>83</v>
      </c>
      <c r="D19" s="225">
        <v>0</v>
      </c>
      <c r="E19" s="325">
        <f>MAX(0,MIN(D19,(7500-E26),((0.1*$D$28)-E26)))</f>
        <v>0</v>
      </c>
      <c r="F19" s="326">
        <f t="shared" si="0"/>
        <v>0</v>
      </c>
      <c r="G19" s="327" t="e">
        <f t="shared" si="1"/>
        <v>#DIV/0!</v>
      </c>
      <c r="H19" s="325">
        <f t="shared" si="2"/>
        <v>0</v>
      </c>
      <c r="I19" s="325">
        <f t="shared" si="4"/>
        <v>0</v>
      </c>
      <c r="J19" s="349"/>
      <c r="K19" s="335" t="s">
        <v>84</v>
      </c>
      <c r="L19" s="216">
        <v>0</v>
      </c>
      <c r="M19" s="333" t="e">
        <f t="shared" si="3"/>
        <v>#DIV/0!</v>
      </c>
      <c r="N19" s="349"/>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row>
    <row r="20" spans="1:70" ht="30">
      <c r="A20" s="349"/>
      <c r="B20" s="454"/>
      <c r="C20" s="334" t="s">
        <v>85</v>
      </c>
      <c r="D20" s="225">
        <v>0</v>
      </c>
      <c r="E20" s="325" t="e">
        <f>IF(ISBLANK(D20),0,MIN(D20,(6250/E5)-E27))</f>
        <v>#VALUE!</v>
      </c>
      <c r="F20" s="326" t="e">
        <f t="shared" si="0"/>
        <v>#VALUE!</v>
      </c>
      <c r="G20" s="327" t="e">
        <f t="shared" si="1"/>
        <v>#VALUE!</v>
      </c>
      <c r="H20" s="325">
        <f t="shared" si="2"/>
        <v>0</v>
      </c>
      <c r="I20" s="325" t="e">
        <f t="shared" si="4"/>
        <v>#VALUE!</v>
      </c>
      <c r="J20" s="349"/>
      <c r="K20" s="332" t="s">
        <v>86</v>
      </c>
      <c r="L20" s="216">
        <v>0</v>
      </c>
      <c r="M20" s="333" t="e">
        <f t="shared" si="3"/>
        <v>#DIV/0!</v>
      </c>
      <c r="N20" s="349"/>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35"/>
    </row>
    <row r="21" spans="1:70" ht="47.1" customHeight="1">
      <c r="A21" s="349" t="s">
        <v>35</v>
      </c>
      <c r="B21" s="454"/>
      <c r="C21" s="316" t="s">
        <v>70</v>
      </c>
      <c r="D21" s="336">
        <f>SUM(D22:D27)</f>
        <v>0</v>
      </c>
      <c r="E21" s="336" t="e">
        <f>SUM(E22:E27)</f>
        <v>#VALUE!</v>
      </c>
      <c r="F21" s="337" t="e">
        <f>MIN((E21*$K$5),(75000-F14))</f>
        <v>#VALUE!</v>
      </c>
      <c r="G21" s="338" t="e">
        <f t="shared" si="1"/>
        <v>#VALUE!</v>
      </c>
      <c r="H21" s="339">
        <f>SUM(H22:H27)</f>
        <v>0</v>
      </c>
      <c r="I21" s="336" t="e">
        <f t="shared" si="4"/>
        <v>#VALUE!</v>
      </c>
      <c r="J21" s="349" t="s">
        <v>35</v>
      </c>
      <c r="K21" s="332" t="s">
        <v>86</v>
      </c>
      <c r="L21" s="216">
        <v>0</v>
      </c>
      <c r="M21" s="333" t="e">
        <f t="shared" si="3"/>
        <v>#DIV/0!</v>
      </c>
      <c r="N21" s="349" t="s">
        <v>35</v>
      </c>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c r="AZ21" s="235"/>
      <c r="BA21" s="235"/>
      <c r="BB21" s="235"/>
      <c r="BC21" s="235"/>
      <c r="BD21" s="235"/>
      <c r="BE21" s="235"/>
      <c r="BF21" s="235"/>
      <c r="BG21" s="235"/>
      <c r="BH21" s="235"/>
      <c r="BI21" s="235"/>
      <c r="BJ21" s="235"/>
      <c r="BK21" s="235"/>
      <c r="BL21" s="235"/>
      <c r="BM21" s="235"/>
      <c r="BN21" s="235"/>
      <c r="BO21" s="235"/>
      <c r="BP21" s="235"/>
      <c r="BQ21" s="235"/>
      <c r="BR21" s="235"/>
    </row>
    <row r="22" spans="1:70" ht="32.1" customHeight="1">
      <c r="A22" s="349" t="s">
        <v>35</v>
      </c>
      <c r="B22" s="454"/>
      <c r="C22" s="324" t="s">
        <v>59</v>
      </c>
      <c r="D22" s="225">
        <v>0</v>
      </c>
      <c r="E22" s="325">
        <f>D22</f>
        <v>0</v>
      </c>
      <c r="F22" s="326">
        <f t="shared" ref="F22:F27" si="5">E22*$K$5</f>
        <v>0</v>
      </c>
      <c r="G22" s="340" t="e">
        <f>F22/$D$28</f>
        <v>#DIV/0!</v>
      </c>
      <c r="H22" s="325">
        <f t="shared" ref="H22:H27" si="6">D22/1.14975</f>
        <v>0</v>
      </c>
      <c r="I22" s="325">
        <f t="shared" si="4"/>
        <v>0</v>
      </c>
      <c r="J22" s="349" t="s">
        <v>35</v>
      </c>
      <c r="K22" s="341"/>
      <c r="L22" s="341"/>
      <c r="M22" s="341"/>
      <c r="N22" s="349" t="s">
        <v>35</v>
      </c>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35"/>
    </row>
    <row r="23" spans="1:70" ht="44.1" customHeight="1">
      <c r="A23" s="349"/>
      <c r="B23" s="454"/>
      <c r="C23" s="331" t="s">
        <v>79</v>
      </c>
      <c r="D23" s="225">
        <v>0</v>
      </c>
      <c r="E23" s="325">
        <f>MAX(0,MIN(D23,(25000),(0.3*$D$28)))</f>
        <v>0</v>
      </c>
      <c r="F23" s="326">
        <f t="shared" si="5"/>
        <v>0</v>
      </c>
      <c r="G23" s="340" t="e">
        <f>F23/$D$28</f>
        <v>#DIV/0!</v>
      </c>
      <c r="H23" s="325">
        <f t="shared" si="6"/>
        <v>0</v>
      </c>
      <c r="I23" s="325">
        <f t="shared" si="4"/>
        <v>0</v>
      </c>
      <c r="J23" s="349"/>
      <c r="K23" s="341"/>
      <c r="L23" s="341"/>
      <c r="M23" s="341"/>
      <c r="N23" s="349"/>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row>
    <row r="24" spans="1:70" ht="41.1" customHeight="1">
      <c r="A24" s="349" t="s">
        <v>35</v>
      </c>
      <c r="B24" s="454"/>
      <c r="C24" s="334" t="s">
        <v>81</v>
      </c>
      <c r="D24" s="225">
        <v>0</v>
      </c>
      <c r="E24" s="325">
        <f>MAX(0,MIN(D24,(15000),(0.2*$D$28)))</f>
        <v>0</v>
      </c>
      <c r="F24" s="326">
        <f t="shared" si="5"/>
        <v>0</v>
      </c>
      <c r="G24" s="340" t="e">
        <f>F24/$D$28</f>
        <v>#DIV/0!</v>
      </c>
      <c r="H24" s="325">
        <f t="shared" si="6"/>
        <v>0</v>
      </c>
      <c r="I24" s="325">
        <f t="shared" si="4"/>
        <v>0</v>
      </c>
      <c r="J24" s="349" t="s">
        <v>35</v>
      </c>
      <c r="K24" s="341"/>
      <c r="L24" s="341"/>
      <c r="M24" s="341"/>
      <c r="N24" s="349" t="s">
        <v>35</v>
      </c>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5"/>
      <c r="BR24" s="235"/>
    </row>
    <row r="25" spans="1:70" ht="39.950000000000003" customHeight="1">
      <c r="A25" s="349" t="s">
        <v>35</v>
      </c>
      <c r="B25" s="454"/>
      <c r="C25" s="334" t="s">
        <v>82</v>
      </c>
      <c r="D25" s="225">
        <v>0</v>
      </c>
      <c r="E25" s="325">
        <f>MAX(0,MIN(D25,(15000),(0.2*$D$28)))</f>
        <v>0</v>
      </c>
      <c r="F25" s="326">
        <f t="shared" si="5"/>
        <v>0</v>
      </c>
      <c r="G25" s="340" t="e">
        <f t="shared" si="1"/>
        <v>#DIV/0!</v>
      </c>
      <c r="H25" s="325">
        <f t="shared" si="6"/>
        <v>0</v>
      </c>
      <c r="I25" s="325">
        <f t="shared" si="4"/>
        <v>0</v>
      </c>
      <c r="J25" s="349" t="s">
        <v>35</v>
      </c>
      <c r="K25" s="341"/>
      <c r="L25" s="341"/>
      <c r="M25" s="341"/>
      <c r="N25" s="349" t="s">
        <v>35</v>
      </c>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5"/>
    </row>
    <row r="26" spans="1:70" ht="42.95" customHeight="1">
      <c r="A26" s="349" t="s">
        <v>35</v>
      </c>
      <c r="B26" s="454"/>
      <c r="C26" s="334" t="s">
        <v>83</v>
      </c>
      <c r="D26" s="225">
        <v>0</v>
      </c>
      <c r="E26" s="325">
        <f>MAX(0,MIN(D26,(7500),(0.1*$D$28)))</f>
        <v>0</v>
      </c>
      <c r="F26" s="326">
        <f t="shared" si="5"/>
        <v>0</v>
      </c>
      <c r="G26" s="340" t="e">
        <f>F26/$D$28</f>
        <v>#DIV/0!</v>
      </c>
      <c r="H26" s="325">
        <f t="shared" si="6"/>
        <v>0</v>
      </c>
      <c r="I26" s="325">
        <f t="shared" si="4"/>
        <v>0</v>
      </c>
      <c r="J26" s="349" t="s">
        <v>35</v>
      </c>
      <c r="K26" s="341"/>
      <c r="L26" s="341"/>
      <c r="M26" s="341"/>
      <c r="N26" s="349" t="s">
        <v>35</v>
      </c>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row>
    <row r="27" spans="1:70" ht="60" customHeight="1">
      <c r="A27" s="349"/>
      <c r="B27" s="454"/>
      <c r="C27" s="334" t="s">
        <v>85</v>
      </c>
      <c r="D27" s="225">
        <v>0</v>
      </c>
      <c r="E27" s="325" t="e">
        <f>IF(ISBLANK(D27),0,MIN(D27,(6250/E5)))</f>
        <v>#VALUE!</v>
      </c>
      <c r="F27" s="326" t="e">
        <f t="shared" si="5"/>
        <v>#VALUE!</v>
      </c>
      <c r="G27" s="327" t="e">
        <f>F27/$D$28</f>
        <v>#VALUE!</v>
      </c>
      <c r="H27" s="325">
        <f t="shared" si="6"/>
        <v>0</v>
      </c>
      <c r="I27" s="325" t="e">
        <f t="shared" si="4"/>
        <v>#VALUE!</v>
      </c>
      <c r="J27" s="349"/>
      <c r="K27" s="341"/>
      <c r="L27" s="341"/>
      <c r="M27" s="341"/>
      <c r="N27" s="349"/>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235"/>
      <c r="BI27" s="235"/>
      <c r="BJ27" s="235"/>
      <c r="BK27" s="235"/>
      <c r="BL27" s="235"/>
      <c r="BM27" s="235"/>
      <c r="BN27" s="235"/>
      <c r="BO27" s="235"/>
      <c r="BP27" s="235"/>
      <c r="BQ27" s="235"/>
      <c r="BR27" s="235"/>
    </row>
    <row r="28" spans="1:70" ht="18" customHeight="1">
      <c r="A28" s="349"/>
      <c r="B28" s="454"/>
      <c r="C28" s="342" t="s">
        <v>71</v>
      </c>
      <c r="D28" s="343">
        <f>SUM(D15:D20,D22:D27)</f>
        <v>0</v>
      </c>
      <c r="E28" s="344" t="e">
        <f>E14+E21</f>
        <v>#VALUE!</v>
      </c>
      <c r="F28" s="345" t="e">
        <f>F21+F14</f>
        <v>#VALUE!</v>
      </c>
      <c r="G28" s="346" t="e">
        <f>G21+G14</f>
        <v>#VALUE!</v>
      </c>
      <c r="H28" s="345">
        <f>H21+H14</f>
        <v>0</v>
      </c>
      <c r="I28" s="344" t="e">
        <f>I21+I14</f>
        <v>#VALUE!</v>
      </c>
      <c r="J28" s="349"/>
      <c r="K28" s="456" t="e">
        <f>IF(D30&lt;&gt;L30,"Attention : Une différence entre le coût du projet et le financement prévu a été détectée. Veuillez vérifier vos calculs. La différence est de : "&amp;FIXED(D30-L30,2,FALSE)&amp;" $","")</f>
        <v>#VALUE!</v>
      </c>
      <c r="L28" s="456"/>
      <c r="M28" s="456"/>
      <c r="N28" s="349"/>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c r="AY28" s="235"/>
      <c r="AZ28" s="235"/>
      <c r="BA28" s="235"/>
      <c r="BB28" s="235"/>
      <c r="BC28" s="235"/>
      <c r="BD28" s="235"/>
      <c r="BE28" s="235"/>
      <c r="BF28" s="235"/>
      <c r="BG28" s="235"/>
      <c r="BH28" s="235"/>
      <c r="BI28" s="235"/>
      <c r="BJ28" s="235"/>
      <c r="BK28" s="235"/>
      <c r="BL28" s="235"/>
      <c r="BM28" s="235"/>
      <c r="BN28" s="235"/>
      <c r="BO28" s="235"/>
      <c r="BP28" s="235"/>
      <c r="BQ28" s="235"/>
      <c r="BR28" s="235"/>
    </row>
    <row r="29" spans="1:70" ht="68.099999999999994" customHeight="1">
      <c r="A29" s="349"/>
      <c r="B29" s="454"/>
      <c r="C29" s="334" t="s">
        <v>87</v>
      </c>
      <c r="D29" s="226">
        <v>0</v>
      </c>
      <c r="E29" s="347" t="e">
        <f>IF(ISBLANK(D29),0,MIN(D29,0.1*$D$28,(62500/E5)))</f>
        <v>#VALUE!</v>
      </c>
      <c r="F29" s="348" t="e">
        <f>E29*$K$5</f>
        <v>#VALUE!</v>
      </c>
      <c r="G29" s="349"/>
      <c r="H29" s="350">
        <f>D29/1.14975</f>
        <v>0</v>
      </c>
      <c r="I29" s="350" t="e">
        <f>F29/1.14975</f>
        <v>#VALUE!</v>
      </c>
      <c r="J29" s="349"/>
      <c r="K29" s="456"/>
      <c r="L29" s="456"/>
      <c r="M29" s="456"/>
      <c r="N29" s="349"/>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c r="AR29" s="235"/>
      <c r="AS29" s="235"/>
      <c r="AT29" s="235"/>
      <c r="AU29" s="235"/>
      <c r="AV29" s="235"/>
      <c r="AW29" s="235"/>
      <c r="AX29" s="235"/>
      <c r="AY29" s="235"/>
      <c r="AZ29" s="235"/>
      <c r="BA29" s="235"/>
      <c r="BB29" s="235"/>
      <c r="BC29" s="235"/>
      <c r="BD29" s="235"/>
      <c r="BE29" s="235"/>
      <c r="BF29" s="235"/>
      <c r="BG29" s="235"/>
      <c r="BH29" s="235"/>
      <c r="BI29" s="235"/>
      <c r="BJ29" s="235"/>
      <c r="BK29" s="235"/>
      <c r="BL29" s="235"/>
      <c r="BM29" s="235"/>
      <c r="BN29" s="235"/>
      <c r="BO29" s="235"/>
      <c r="BP29" s="235"/>
      <c r="BQ29" s="235"/>
      <c r="BR29" s="235"/>
    </row>
    <row r="30" spans="1:70" ht="23.1" customHeight="1">
      <c r="A30" s="349"/>
      <c r="B30" s="454"/>
      <c r="C30" s="370" t="s">
        <v>88</v>
      </c>
      <c r="D30" s="371">
        <f>D28+D29</f>
        <v>0</v>
      </c>
      <c r="E30" s="371" t="e">
        <f>E28+E29</f>
        <v>#VALUE!</v>
      </c>
      <c r="F30" s="372" t="e">
        <f>F29+F28</f>
        <v>#VALUE!</v>
      </c>
      <c r="G30" s="349"/>
      <c r="H30" s="350">
        <f>H28+H29</f>
        <v>0</v>
      </c>
      <c r="I30" s="350" t="e">
        <f>I28+I29</f>
        <v>#VALUE!</v>
      </c>
      <c r="J30" s="363" t="s">
        <v>35</v>
      </c>
      <c r="K30" s="373" t="s">
        <v>89</v>
      </c>
      <c r="L30" s="374" t="e">
        <f>L14+L18</f>
        <v>#VALUE!</v>
      </c>
      <c r="M30" s="375" t="e">
        <f>M14+M18</f>
        <v>#VALUE!</v>
      </c>
      <c r="N30" s="363" t="s">
        <v>35</v>
      </c>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35"/>
      <c r="AY30" s="235"/>
      <c r="AZ30" s="235"/>
      <c r="BA30" s="235"/>
      <c r="BB30" s="235"/>
      <c r="BC30" s="235"/>
      <c r="BD30" s="235"/>
      <c r="BE30" s="235"/>
      <c r="BF30" s="235"/>
      <c r="BG30" s="235"/>
      <c r="BH30" s="235"/>
      <c r="BI30" s="235"/>
      <c r="BJ30" s="235"/>
      <c r="BK30" s="235"/>
      <c r="BL30" s="235"/>
      <c r="BM30" s="235"/>
      <c r="BN30" s="235"/>
      <c r="BO30" s="235"/>
      <c r="BP30" s="235"/>
      <c r="BQ30" s="235"/>
      <c r="BR30" s="235"/>
    </row>
    <row r="31" spans="1:70" s="235" customFormat="1">
      <c r="A31" s="349"/>
      <c r="B31" s="349" t="s">
        <v>35</v>
      </c>
      <c r="C31" s="349" t="s">
        <v>35</v>
      </c>
      <c r="D31" s="349"/>
      <c r="E31" s="358"/>
      <c r="F31" s="349"/>
      <c r="G31" s="349"/>
      <c r="H31" s="349"/>
      <c r="I31" s="359"/>
      <c r="J31" s="349" t="s">
        <v>35</v>
      </c>
      <c r="K31" s="349" t="s">
        <v>35</v>
      </c>
      <c r="L31" s="349" t="s">
        <v>35</v>
      </c>
      <c r="M31" s="349" t="s">
        <v>35</v>
      </c>
      <c r="N31" s="349" t="s">
        <v>35</v>
      </c>
    </row>
    <row r="32" spans="1:70">
      <c r="A32" s="304"/>
      <c r="B32" s="453" t="s">
        <v>75</v>
      </c>
      <c r="C32" s="453"/>
      <c r="D32" s="453"/>
      <c r="E32" s="453"/>
      <c r="F32" s="453"/>
      <c r="G32" s="453"/>
      <c r="H32" s="453"/>
      <c r="I32" s="453"/>
      <c r="J32" s="453"/>
      <c r="K32" s="304"/>
      <c r="L32" s="304"/>
      <c r="M32" s="304"/>
      <c r="N32" s="304"/>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row>
    <row r="33" spans="1:70">
      <c r="A33" s="304"/>
      <c r="B33" s="453"/>
      <c r="C33" s="453"/>
      <c r="D33" s="453"/>
      <c r="E33" s="453"/>
      <c r="F33" s="453"/>
      <c r="G33" s="453"/>
      <c r="H33" s="453"/>
      <c r="I33" s="453"/>
      <c r="J33" s="453"/>
      <c r="K33" s="304"/>
      <c r="L33" s="304"/>
      <c r="M33" s="304"/>
      <c r="N33" s="304"/>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row>
    <row r="34" spans="1:70">
      <c r="A34" s="304"/>
      <c r="B34" s="453"/>
      <c r="C34" s="453"/>
      <c r="D34" s="453"/>
      <c r="E34" s="453"/>
      <c r="F34" s="453"/>
      <c r="G34" s="453"/>
      <c r="H34" s="453"/>
      <c r="I34" s="453"/>
      <c r="J34" s="453"/>
      <c r="K34" s="304"/>
      <c r="L34" s="304"/>
      <c r="M34" s="304"/>
      <c r="N34" s="304"/>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5"/>
      <c r="BQ34" s="235"/>
      <c r="BR34" s="235"/>
    </row>
    <row r="35" spans="1:70" ht="6.95" customHeight="1">
      <c r="A35" s="304"/>
      <c r="B35" s="453"/>
      <c r="C35" s="453"/>
      <c r="D35" s="453"/>
      <c r="E35" s="453"/>
      <c r="F35" s="453"/>
      <c r="G35" s="453"/>
      <c r="H35" s="453"/>
      <c r="I35" s="453"/>
      <c r="J35" s="453"/>
      <c r="K35" s="304"/>
      <c r="L35" s="304"/>
      <c r="M35" s="304"/>
      <c r="N35" s="304"/>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5"/>
      <c r="BR35" s="235"/>
    </row>
    <row r="36" spans="1:70">
      <c r="A36" s="304"/>
      <c r="B36" s="453"/>
      <c r="C36" s="453"/>
      <c r="D36" s="453"/>
      <c r="E36" s="453"/>
      <c r="F36" s="453"/>
      <c r="G36" s="453"/>
      <c r="H36" s="453"/>
      <c r="I36" s="453"/>
      <c r="J36" s="453"/>
      <c r="K36" s="304"/>
      <c r="L36" s="304"/>
      <c r="M36" s="304"/>
      <c r="N36" s="304"/>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c r="BG36" s="235"/>
      <c r="BH36" s="235"/>
      <c r="BI36" s="235"/>
      <c r="BJ36" s="235"/>
      <c r="BK36" s="235"/>
      <c r="BL36" s="235"/>
      <c r="BM36" s="235"/>
      <c r="BN36" s="235"/>
      <c r="BO36" s="235"/>
      <c r="BP36" s="235"/>
      <c r="BQ36" s="235"/>
      <c r="BR36" s="235"/>
    </row>
    <row r="37" spans="1:70">
      <c r="A37" s="304"/>
      <c r="B37" s="453"/>
      <c r="C37" s="453"/>
      <c r="D37" s="453"/>
      <c r="E37" s="453"/>
      <c r="F37" s="453"/>
      <c r="G37" s="453"/>
      <c r="H37" s="453"/>
      <c r="I37" s="453"/>
      <c r="J37" s="453"/>
      <c r="K37" s="304"/>
      <c r="L37" s="304"/>
      <c r="M37" s="304"/>
      <c r="N37" s="304"/>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5"/>
      <c r="BR37" s="235"/>
    </row>
    <row r="38" spans="1:70">
      <c r="A38" s="304"/>
      <c r="B38" s="453"/>
      <c r="C38" s="453"/>
      <c r="D38" s="453"/>
      <c r="E38" s="453"/>
      <c r="F38" s="453"/>
      <c r="G38" s="453"/>
      <c r="H38" s="453"/>
      <c r="I38" s="453"/>
      <c r="J38" s="453"/>
      <c r="K38" s="304"/>
      <c r="L38" s="304"/>
      <c r="M38" s="304"/>
      <c r="N38" s="304"/>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row>
    <row r="39" spans="1:70">
      <c r="A39" s="304"/>
      <c r="B39" s="453"/>
      <c r="C39" s="453"/>
      <c r="D39" s="453"/>
      <c r="E39" s="453"/>
      <c r="F39" s="453"/>
      <c r="G39" s="453"/>
      <c r="H39" s="453"/>
      <c r="I39" s="453"/>
      <c r="J39" s="453"/>
      <c r="K39" s="304"/>
      <c r="L39" s="304"/>
      <c r="M39" s="304"/>
      <c r="N39" s="304"/>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c r="BE39" s="235"/>
      <c r="BF39" s="235"/>
      <c r="BG39" s="235"/>
      <c r="BH39" s="235"/>
      <c r="BI39" s="235"/>
      <c r="BJ39" s="235"/>
      <c r="BK39" s="235"/>
      <c r="BL39" s="235"/>
      <c r="BM39" s="235"/>
      <c r="BN39" s="235"/>
      <c r="BO39" s="235"/>
      <c r="BP39" s="235"/>
      <c r="BQ39" s="235"/>
      <c r="BR39" s="235"/>
    </row>
    <row r="40" spans="1:70">
      <c r="A40" s="304"/>
      <c r="B40" s="453"/>
      <c r="C40" s="453"/>
      <c r="D40" s="453"/>
      <c r="E40" s="453"/>
      <c r="F40" s="453"/>
      <c r="G40" s="453"/>
      <c r="H40" s="453"/>
      <c r="I40" s="453"/>
      <c r="J40" s="453"/>
      <c r="K40" s="304"/>
      <c r="L40" s="304"/>
      <c r="M40" s="304"/>
      <c r="N40" s="304"/>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5"/>
      <c r="BJ40" s="235"/>
      <c r="BK40" s="235"/>
      <c r="BL40" s="235"/>
      <c r="BM40" s="235"/>
      <c r="BN40" s="235"/>
      <c r="BO40" s="235"/>
      <c r="BP40" s="235"/>
      <c r="BQ40" s="235"/>
      <c r="BR40" s="235"/>
    </row>
    <row r="41" spans="1:70">
      <c r="B41" s="235"/>
      <c r="C41" s="235"/>
      <c r="D41" s="235"/>
      <c r="E41" s="235"/>
      <c r="F41" s="235"/>
      <c r="G41" s="235"/>
      <c r="H41" s="235"/>
      <c r="I41" s="235"/>
      <c r="K41" s="235"/>
      <c r="L41" s="235"/>
      <c r="M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c r="AV41" s="235"/>
      <c r="AW41" s="235"/>
      <c r="AX41" s="235"/>
      <c r="AY41" s="235"/>
      <c r="AZ41" s="235"/>
      <c r="BA41" s="235"/>
      <c r="BB41" s="235"/>
      <c r="BC41" s="235"/>
      <c r="BD41" s="235"/>
      <c r="BE41" s="235"/>
      <c r="BF41" s="235"/>
      <c r="BG41" s="235"/>
      <c r="BH41" s="235"/>
      <c r="BI41" s="235"/>
      <c r="BJ41" s="235"/>
      <c r="BK41" s="235"/>
      <c r="BL41" s="235"/>
      <c r="BM41" s="235"/>
      <c r="BN41" s="235"/>
      <c r="BO41" s="235"/>
      <c r="BP41" s="235"/>
      <c r="BQ41" s="235"/>
      <c r="BR41" s="235"/>
    </row>
    <row r="42" spans="1:70">
      <c r="B42" s="235"/>
      <c r="C42" s="235"/>
      <c r="D42" s="235"/>
      <c r="E42" s="235"/>
      <c r="F42" s="235"/>
      <c r="G42" s="235"/>
      <c r="H42" s="235"/>
      <c r="I42" s="235"/>
      <c r="K42" s="235"/>
      <c r="L42" s="235"/>
      <c r="M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35"/>
      <c r="BE42" s="235"/>
      <c r="BF42" s="235"/>
      <c r="BG42" s="235"/>
      <c r="BH42" s="235"/>
      <c r="BI42" s="235"/>
      <c r="BJ42" s="235"/>
      <c r="BK42" s="235"/>
      <c r="BL42" s="235"/>
      <c r="BM42" s="235"/>
      <c r="BN42" s="235"/>
      <c r="BO42" s="235"/>
      <c r="BP42" s="235"/>
      <c r="BQ42" s="235"/>
      <c r="BR42" s="235"/>
    </row>
    <row r="43" spans="1:70">
      <c r="B43" s="235"/>
      <c r="C43" s="235"/>
      <c r="D43" s="235"/>
      <c r="E43" s="235"/>
      <c r="F43" s="235"/>
      <c r="G43" s="235"/>
      <c r="H43" s="235"/>
      <c r="I43" s="235"/>
      <c r="K43" s="235"/>
      <c r="L43" s="235"/>
      <c r="M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c r="BQ43" s="235"/>
      <c r="BR43" s="235"/>
    </row>
    <row r="44" spans="1:70">
      <c r="B44" s="235"/>
      <c r="C44" s="235"/>
      <c r="D44" s="235"/>
      <c r="E44" s="235"/>
      <c r="F44" s="235"/>
      <c r="G44" s="235"/>
      <c r="H44" s="235"/>
      <c r="I44" s="235"/>
      <c r="K44" s="235"/>
      <c r="L44" s="235"/>
      <c r="M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235"/>
      <c r="AO44" s="235"/>
      <c r="AP44" s="235"/>
      <c r="AQ44" s="235"/>
      <c r="AR44" s="235"/>
      <c r="AS44" s="235"/>
      <c r="AT44" s="235"/>
      <c r="AU44" s="235"/>
      <c r="AV44" s="235"/>
      <c r="AW44" s="235"/>
      <c r="AX44" s="235"/>
      <c r="AY44" s="235"/>
      <c r="AZ44" s="235"/>
      <c r="BA44" s="235"/>
      <c r="BB44" s="235"/>
      <c r="BC44" s="235"/>
      <c r="BD44" s="235"/>
      <c r="BE44" s="235"/>
      <c r="BF44" s="235"/>
      <c r="BG44" s="235"/>
      <c r="BH44" s="235"/>
      <c r="BI44" s="235"/>
      <c r="BJ44" s="235"/>
      <c r="BK44" s="235"/>
      <c r="BL44" s="235"/>
      <c r="BM44" s="235"/>
      <c r="BN44" s="235"/>
      <c r="BO44" s="235"/>
      <c r="BP44" s="235"/>
      <c r="BQ44" s="235"/>
      <c r="BR44" s="235"/>
    </row>
    <row r="45" spans="1:70">
      <c r="B45" s="235"/>
      <c r="C45" s="235"/>
      <c r="D45" s="235"/>
      <c r="E45" s="235"/>
      <c r="F45" s="235"/>
      <c r="G45" s="235"/>
      <c r="H45" s="235"/>
      <c r="I45" s="235"/>
      <c r="K45" s="235"/>
      <c r="L45" s="235"/>
      <c r="M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5"/>
      <c r="BR45" s="235"/>
    </row>
    <row r="46" spans="1:70">
      <c r="B46" s="235"/>
      <c r="C46" s="235"/>
      <c r="D46" s="235"/>
      <c r="E46" s="235"/>
      <c r="F46" s="235"/>
      <c r="G46" s="235"/>
      <c r="H46" s="235"/>
      <c r="I46" s="235"/>
      <c r="K46" s="235"/>
      <c r="L46" s="235"/>
      <c r="M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5"/>
      <c r="BQ46" s="235"/>
      <c r="BR46" s="235"/>
    </row>
    <row r="47" spans="1:70">
      <c r="B47" s="235"/>
      <c r="C47" s="235"/>
      <c r="D47" s="235"/>
      <c r="E47" s="235"/>
      <c r="F47" s="235"/>
      <c r="G47" s="235"/>
      <c r="H47" s="235"/>
      <c r="I47" s="235"/>
      <c r="K47" s="235"/>
      <c r="L47" s="235"/>
      <c r="M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5"/>
      <c r="BO47" s="235"/>
      <c r="BP47" s="235"/>
      <c r="BQ47" s="235"/>
      <c r="BR47" s="235"/>
    </row>
    <row r="48" spans="1:70">
      <c r="B48" s="235"/>
      <c r="C48" s="235"/>
      <c r="D48" s="235"/>
      <c r="E48" s="235"/>
      <c r="F48" s="235"/>
      <c r="G48" s="235"/>
      <c r="H48" s="235"/>
      <c r="I48" s="235"/>
      <c r="K48" s="235"/>
      <c r="L48" s="235"/>
      <c r="M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G48" s="235"/>
      <c r="BH48" s="235"/>
      <c r="BI48" s="235"/>
      <c r="BJ48" s="235"/>
      <c r="BK48" s="235"/>
      <c r="BL48" s="235"/>
      <c r="BM48" s="235"/>
      <c r="BN48" s="235"/>
      <c r="BO48" s="235"/>
      <c r="BP48" s="235"/>
      <c r="BQ48" s="235"/>
      <c r="BR48" s="235"/>
    </row>
    <row r="49" spans="2:70">
      <c r="B49" s="235"/>
      <c r="C49" s="235"/>
      <c r="D49" s="235"/>
      <c r="E49" s="235"/>
      <c r="F49" s="235"/>
      <c r="G49" s="235"/>
      <c r="H49" s="235"/>
      <c r="I49" s="235"/>
      <c r="K49" s="235"/>
      <c r="L49" s="235"/>
      <c r="M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5"/>
      <c r="BR49" s="235"/>
    </row>
    <row r="50" spans="2:70">
      <c r="B50" s="235"/>
      <c r="C50" s="235"/>
      <c r="D50" s="235"/>
      <c r="E50" s="235"/>
      <c r="F50" s="235"/>
      <c r="G50" s="235"/>
      <c r="H50" s="235"/>
      <c r="I50" s="235"/>
      <c r="K50" s="235"/>
      <c r="L50" s="235"/>
      <c r="M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235"/>
      <c r="AY50" s="235"/>
      <c r="AZ50" s="235"/>
      <c r="BA50" s="235"/>
      <c r="BB50" s="235"/>
      <c r="BC50" s="235"/>
      <c r="BD50" s="235"/>
      <c r="BE50" s="235"/>
      <c r="BF50" s="235"/>
      <c r="BG50" s="235"/>
      <c r="BH50" s="235"/>
      <c r="BI50" s="235"/>
      <c r="BJ50" s="235"/>
      <c r="BK50" s="235"/>
      <c r="BL50" s="235"/>
      <c r="BM50" s="235"/>
      <c r="BN50" s="235"/>
      <c r="BO50" s="235"/>
      <c r="BP50" s="235"/>
      <c r="BQ50" s="235"/>
      <c r="BR50" s="235"/>
    </row>
    <row r="51" spans="2:70">
      <c r="B51" s="235"/>
      <c r="C51" s="235"/>
      <c r="D51" s="235"/>
      <c r="E51" s="235"/>
      <c r="F51" s="235"/>
      <c r="G51" s="235"/>
      <c r="H51" s="235"/>
      <c r="I51" s="235"/>
      <c r="K51" s="235"/>
      <c r="L51" s="235"/>
      <c r="M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5"/>
      <c r="BR51" s="235"/>
    </row>
    <row r="52" spans="2:70">
      <c r="B52" s="235"/>
      <c r="C52" s="235"/>
      <c r="D52" s="235"/>
      <c r="E52" s="235"/>
      <c r="F52" s="235"/>
      <c r="G52" s="235"/>
      <c r="H52" s="235"/>
      <c r="I52" s="235"/>
      <c r="K52" s="235"/>
      <c r="L52" s="235"/>
      <c r="M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5"/>
      <c r="BC52" s="235"/>
      <c r="BD52" s="235"/>
      <c r="BE52" s="235"/>
      <c r="BF52" s="235"/>
      <c r="BG52" s="235"/>
      <c r="BH52" s="235"/>
      <c r="BI52" s="235"/>
      <c r="BJ52" s="235"/>
      <c r="BK52" s="235"/>
      <c r="BL52" s="235"/>
      <c r="BM52" s="235"/>
      <c r="BN52" s="235"/>
      <c r="BO52" s="235"/>
      <c r="BP52" s="235"/>
      <c r="BQ52" s="235"/>
      <c r="BR52" s="235"/>
    </row>
    <row r="53" spans="2:70">
      <c r="B53" s="235"/>
      <c r="C53" s="235"/>
      <c r="D53" s="235"/>
      <c r="E53" s="235"/>
      <c r="F53" s="235"/>
      <c r="G53" s="235"/>
      <c r="H53" s="235"/>
      <c r="I53" s="235"/>
      <c r="K53" s="235"/>
      <c r="L53" s="235"/>
      <c r="M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5"/>
      <c r="BR53" s="235"/>
    </row>
    <row r="54" spans="2:70">
      <c r="B54" s="235"/>
      <c r="C54" s="235"/>
      <c r="D54" s="235"/>
      <c r="E54" s="235"/>
      <c r="F54" s="235"/>
      <c r="G54" s="235"/>
      <c r="H54" s="235"/>
      <c r="I54" s="235"/>
      <c r="K54" s="235"/>
      <c r="L54" s="235"/>
      <c r="M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235"/>
      <c r="BC54" s="235"/>
      <c r="BD54" s="235"/>
      <c r="BE54" s="235"/>
      <c r="BF54" s="235"/>
      <c r="BG54" s="235"/>
      <c r="BH54" s="235"/>
      <c r="BI54" s="235"/>
      <c r="BJ54" s="235"/>
      <c r="BK54" s="235"/>
      <c r="BL54" s="235"/>
      <c r="BM54" s="235"/>
      <c r="BN54" s="235"/>
      <c r="BO54" s="235"/>
      <c r="BP54" s="235"/>
      <c r="BQ54" s="235"/>
      <c r="BR54" s="235"/>
    </row>
    <row r="55" spans="2:70">
      <c r="B55" s="235"/>
      <c r="C55" s="235"/>
      <c r="D55" s="235"/>
      <c r="E55" s="235"/>
      <c r="F55" s="235"/>
      <c r="G55" s="235"/>
      <c r="H55" s="235"/>
      <c r="I55" s="235"/>
      <c r="K55" s="235"/>
      <c r="L55" s="235"/>
      <c r="M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5"/>
      <c r="AU55" s="235"/>
      <c r="AV55" s="235"/>
      <c r="AW55" s="235"/>
      <c r="AX55" s="235"/>
      <c r="AY55" s="235"/>
      <c r="AZ55" s="235"/>
      <c r="BA55" s="235"/>
      <c r="BB55" s="235"/>
      <c r="BC55" s="235"/>
      <c r="BD55" s="235"/>
      <c r="BE55" s="235"/>
      <c r="BF55" s="235"/>
      <c r="BG55" s="235"/>
      <c r="BH55" s="235"/>
      <c r="BI55" s="235"/>
      <c r="BJ55" s="235"/>
      <c r="BK55" s="235"/>
      <c r="BL55" s="235"/>
      <c r="BM55" s="235"/>
      <c r="BN55" s="235"/>
      <c r="BO55" s="235"/>
      <c r="BP55" s="235"/>
      <c r="BQ55" s="235"/>
      <c r="BR55" s="235"/>
    </row>
    <row r="56" spans="2:70">
      <c r="B56" s="235"/>
      <c r="C56" s="235"/>
      <c r="D56" s="235"/>
      <c r="E56" s="235"/>
      <c r="F56" s="235"/>
      <c r="G56" s="235"/>
      <c r="H56" s="235"/>
      <c r="I56" s="235"/>
      <c r="K56" s="235"/>
      <c r="L56" s="235"/>
      <c r="M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5"/>
      <c r="AT56" s="235"/>
      <c r="AU56" s="235"/>
      <c r="AV56" s="235"/>
      <c r="AW56" s="235"/>
      <c r="AX56" s="235"/>
      <c r="AY56" s="235"/>
      <c r="AZ56" s="235"/>
      <c r="BA56" s="235"/>
      <c r="BB56" s="235"/>
      <c r="BC56" s="235"/>
      <c r="BD56" s="235"/>
      <c r="BE56" s="235"/>
      <c r="BF56" s="235"/>
      <c r="BG56" s="235"/>
      <c r="BH56" s="235"/>
      <c r="BI56" s="235"/>
      <c r="BJ56" s="235"/>
      <c r="BK56" s="235"/>
      <c r="BL56" s="235"/>
      <c r="BM56" s="235"/>
      <c r="BN56" s="235"/>
      <c r="BO56" s="235"/>
      <c r="BP56" s="235"/>
      <c r="BQ56" s="235"/>
      <c r="BR56" s="235"/>
    </row>
    <row r="57" spans="2:70">
      <c r="B57" s="235"/>
      <c r="C57" s="235"/>
      <c r="D57" s="235"/>
      <c r="E57" s="235"/>
      <c r="F57" s="235"/>
      <c r="G57" s="235"/>
      <c r="H57" s="235"/>
      <c r="I57" s="235"/>
      <c r="K57" s="235"/>
      <c r="L57" s="235"/>
      <c r="M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c r="AQ57" s="235"/>
      <c r="AR57" s="235"/>
      <c r="AS57" s="235"/>
      <c r="AT57" s="235"/>
      <c r="AU57" s="235"/>
      <c r="AV57" s="235"/>
      <c r="AW57" s="235"/>
      <c r="AX57" s="235"/>
      <c r="AY57" s="235"/>
      <c r="AZ57" s="235"/>
      <c r="BA57" s="235"/>
      <c r="BB57" s="235"/>
      <c r="BC57" s="235"/>
      <c r="BD57" s="235"/>
      <c r="BE57" s="235"/>
      <c r="BF57" s="235"/>
      <c r="BG57" s="235"/>
      <c r="BH57" s="235"/>
      <c r="BI57" s="235"/>
      <c r="BJ57" s="235"/>
      <c r="BK57" s="235"/>
      <c r="BL57" s="235"/>
      <c r="BM57" s="235"/>
      <c r="BN57" s="235"/>
      <c r="BO57" s="235"/>
      <c r="BP57" s="235"/>
      <c r="BQ57" s="235"/>
      <c r="BR57" s="235"/>
    </row>
    <row r="58" spans="2:70">
      <c r="B58" s="235"/>
      <c r="C58" s="235"/>
      <c r="D58" s="235"/>
      <c r="E58" s="235"/>
      <c r="F58" s="235"/>
      <c r="G58" s="235"/>
      <c r="H58" s="235"/>
      <c r="I58" s="235"/>
      <c r="K58" s="235"/>
      <c r="L58" s="235"/>
      <c r="M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235"/>
      <c r="AO58" s="235"/>
      <c r="AP58" s="235"/>
      <c r="AQ58" s="235"/>
      <c r="AR58" s="235"/>
      <c r="AS58" s="235"/>
      <c r="AT58" s="235"/>
      <c r="AU58" s="235"/>
      <c r="AV58" s="235"/>
      <c r="AW58" s="235"/>
      <c r="AX58" s="235"/>
      <c r="AY58" s="235"/>
      <c r="AZ58" s="235"/>
      <c r="BA58" s="235"/>
      <c r="BB58" s="235"/>
      <c r="BC58" s="235"/>
      <c r="BD58" s="235"/>
      <c r="BE58" s="235"/>
      <c r="BF58" s="235"/>
      <c r="BG58" s="235"/>
      <c r="BH58" s="235"/>
      <c r="BI58" s="235"/>
      <c r="BJ58" s="235"/>
      <c r="BK58" s="235"/>
      <c r="BL58" s="235"/>
      <c r="BM58" s="235"/>
      <c r="BN58" s="235"/>
      <c r="BO58" s="235"/>
      <c r="BP58" s="235"/>
      <c r="BQ58" s="235"/>
      <c r="BR58" s="235"/>
    </row>
    <row r="59" spans="2:70">
      <c r="B59" s="235"/>
      <c r="C59" s="235"/>
      <c r="D59" s="235"/>
      <c r="E59" s="235"/>
      <c r="F59" s="235"/>
      <c r="G59" s="235"/>
      <c r="H59" s="235"/>
      <c r="I59" s="235"/>
      <c r="K59" s="235"/>
      <c r="L59" s="235"/>
      <c r="M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c r="AP59" s="235"/>
      <c r="AQ59" s="235"/>
      <c r="AR59" s="235"/>
      <c r="AS59" s="235"/>
      <c r="AT59" s="235"/>
      <c r="AU59" s="235"/>
      <c r="AV59" s="235"/>
      <c r="AW59" s="235"/>
      <c r="AX59" s="235"/>
      <c r="AY59" s="235"/>
      <c r="AZ59" s="235"/>
      <c r="BA59" s="235"/>
      <c r="BB59" s="235"/>
      <c r="BC59" s="235"/>
      <c r="BD59" s="235"/>
      <c r="BE59" s="235"/>
      <c r="BF59" s="235"/>
      <c r="BG59" s="235"/>
      <c r="BH59" s="235"/>
      <c r="BI59" s="235"/>
      <c r="BJ59" s="235"/>
      <c r="BK59" s="235"/>
      <c r="BL59" s="235"/>
      <c r="BM59" s="235"/>
      <c r="BN59" s="235"/>
      <c r="BO59" s="235"/>
      <c r="BP59" s="235"/>
      <c r="BQ59" s="235"/>
      <c r="BR59" s="235"/>
    </row>
    <row r="60" spans="2:70">
      <c r="B60" s="235"/>
      <c r="C60" s="235"/>
      <c r="D60" s="235"/>
      <c r="E60" s="235"/>
      <c r="F60" s="235"/>
      <c r="G60" s="235"/>
      <c r="H60" s="235"/>
      <c r="I60" s="235"/>
      <c r="K60" s="235"/>
      <c r="L60" s="235"/>
      <c r="M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5"/>
      <c r="AP60" s="235"/>
      <c r="AQ60" s="235"/>
      <c r="AR60" s="235"/>
      <c r="AS60" s="235"/>
      <c r="AT60" s="235"/>
      <c r="AU60" s="235"/>
      <c r="AV60" s="235"/>
      <c r="AW60" s="235"/>
      <c r="AX60" s="235"/>
      <c r="AY60" s="235"/>
      <c r="AZ60" s="235"/>
      <c r="BA60" s="235"/>
      <c r="BB60" s="235"/>
      <c r="BC60" s="235"/>
      <c r="BD60" s="235"/>
      <c r="BE60" s="235"/>
      <c r="BF60" s="235"/>
      <c r="BG60" s="235"/>
      <c r="BH60" s="235"/>
      <c r="BI60" s="235"/>
      <c r="BJ60" s="235"/>
      <c r="BK60" s="235"/>
      <c r="BL60" s="235"/>
      <c r="BM60" s="235"/>
      <c r="BN60" s="235"/>
      <c r="BO60" s="235"/>
      <c r="BP60" s="235"/>
      <c r="BQ60" s="235"/>
      <c r="BR60" s="235"/>
    </row>
    <row r="61" spans="2:70">
      <c r="B61" s="235"/>
      <c r="C61" s="235"/>
      <c r="D61" s="235"/>
      <c r="E61" s="235"/>
      <c r="F61" s="235"/>
      <c r="G61" s="235"/>
      <c r="H61" s="235"/>
      <c r="I61" s="235"/>
      <c r="K61" s="235"/>
      <c r="L61" s="235"/>
      <c r="M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5"/>
      <c r="AU61" s="235"/>
      <c r="AV61" s="235"/>
      <c r="AW61" s="235"/>
      <c r="AX61" s="235"/>
      <c r="AY61" s="235"/>
      <c r="AZ61" s="235"/>
      <c r="BA61" s="235"/>
      <c r="BB61" s="235"/>
      <c r="BC61" s="235"/>
      <c r="BD61" s="235"/>
      <c r="BE61" s="235"/>
      <c r="BF61" s="235"/>
      <c r="BG61" s="235"/>
      <c r="BH61" s="235"/>
      <c r="BI61" s="235"/>
      <c r="BJ61" s="235"/>
      <c r="BK61" s="235"/>
      <c r="BL61" s="235"/>
      <c r="BM61" s="235"/>
      <c r="BN61" s="235"/>
      <c r="BO61" s="235"/>
      <c r="BP61" s="235"/>
      <c r="BQ61" s="235"/>
      <c r="BR61" s="235"/>
    </row>
    <row r="62" spans="2:70">
      <c r="B62" s="235"/>
      <c r="C62" s="235"/>
      <c r="D62" s="235"/>
      <c r="E62" s="235"/>
      <c r="F62" s="235"/>
      <c r="G62" s="235"/>
      <c r="H62" s="235"/>
      <c r="I62" s="235"/>
      <c r="K62" s="235"/>
      <c r="L62" s="235"/>
      <c r="M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5"/>
      <c r="AS62" s="235"/>
      <c r="AT62" s="235"/>
      <c r="AU62" s="235"/>
      <c r="AV62" s="235"/>
      <c r="AW62" s="235"/>
      <c r="AX62" s="235"/>
      <c r="AY62" s="235"/>
      <c r="AZ62" s="235"/>
      <c r="BA62" s="235"/>
      <c r="BB62" s="235"/>
      <c r="BC62" s="235"/>
      <c r="BD62" s="235"/>
      <c r="BE62" s="235"/>
      <c r="BF62" s="235"/>
      <c r="BG62" s="235"/>
      <c r="BH62" s="235"/>
      <c r="BI62" s="235"/>
      <c r="BJ62" s="235"/>
      <c r="BK62" s="235"/>
      <c r="BL62" s="235"/>
      <c r="BM62" s="235"/>
      <c r="BN62" s="235"/>
      <c r="BO62" s="235"/>
      <c r="BP62" s="235"/>
      <c r="BQ62" s="235"/>
      <c r="BR62" s="235"/>
    </row>
    <row r="63" spans="2:70">
      <c r="B63" s="235"/>
      <c r="C63" s="235"/>
      <c r="D63" s="235"/>
      <c r="E63" s="235"/>
      <c r="F63" s="235"/>
      <c r="G63" s="235"/>
      <c r="H63" s="235"/>
      <c r="I63" s="235"/>
      <c r="K63" s="235"/>
      <c r="L63" s="235"/>
      <c r="M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5"/>
      <c r="AP63" s="235"/>
      <c r="AQ63" s="235"/>
      <c r="AR63" s="235"/>
      <c r="AS63" s="235"/>
      <c r="AT63" s="235"/>
      <c r="AU63" s="235"/>
      <c r="AV63" s="235"/>
      <c r="AW63" s="235"/>
      <c r="AX63" s="235"/>
      <c r="AY63" s="235"/>
      <c r="AZ63" s="235"/>
      <c r="BA63" s="235"/>
      <c r="BB63" s="235"/>
      <c r="BC63" s="235"/>
      <c r="BD63" s="235"/>
      <c r="BE63" s="235"/>
      <c r="BF63" s="235"/>
      <c r="BG63" s="235"/>
      <c r="BH63" s="235"/>
      <c r="BI63" s="235"/>
      <c r="BJ63" s="235"/>
      <c r="BK63" s="235"/>
      <c r="BL63" s="235"/>
      <c r="BM63" s="235"/>
      <c r="BN63" s="235"/>
      <c r="BO63" s="235"/>
      <c r="BP63" s="235"/>
      <c r="BQ63" s="235"/>
      <c r="BR63" s="235"/>
    </row>
    <row r="64" spans="2:70">
      <c r="B64" s="235"/>
      <c r="C64" s="235"/>
      <c r="D64" s="235"/>
      <c r="E64" s="235"/>
      <c r="F64" s="235"/>
      <c r="G64" s="235"/>
      <c r="H64" s="235"/>
      <c r="I64" s="235"/>
      <c r="K64" s="235"/>
      <c r="L64" s="235"/>
      <c r="M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35"/>
      <c r="AR64" s="235"/>
      <c r="AS64" s="235"/>
      <c r="AT64" s="235"/>
      <c r="AU64" s="235"/>
      <c r="AV64" s="235"/>
      <c r="AW64" s="235"/>
      <c r="AX64" s="235"/>
      <c r="AY64" s="235"/>
      <c r="AZ64" s="235"/>
      <c r="BA64" s="235"/>
      <c r="BB64" s="235"/>
      <c r="BC64" s="235"/>
      <c r="BD64" s="235"/>
      <c r="BE64" s="235"/>
      <c r="BF64" s="235"/>
      <c r="BG64" s="235"/>
      <c r="BH64" s="235"/>
      <c r="BI64" s="235"/>
      <c r="BJ64" s="235"/>
      <c r="BK64" s="235"/>
      <c r="BL64" s="235"/>
      <c r="BM64" s="235"/>
      <c r="BN64" s="235"/>
      <c r="BO64" s="235"/>
      <c r="BP64" s="235"/>
      <c r="BQ64" s="235"/>
      <c r="BR64" s="235"/>
    </row>
    <row r="65" spans="2:70">
      <c r="B65" s="235"/>
      <c r="C65" s="235"/>
      <c r="D65" s="235"/>
      <c r="E65" s="235"/>
      <c r="F65" s="235"/>
      <c r="G65" s="235"/>
      <c r="H65" s="235"/>
      <c r="I65" s="235"/>
      <c r="K65" s="235"/>
      <c r="L65" s="235"/>
      <c r="M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5"/>
      <c r="AZ65" s="235"/>
      <c r="BA65" s="235"/>
      <c r="BB65" s="235"/>
      <c r="BC65" s="235"/>
      <c r="BD65" s="235"/>
      <c r="BE65" s="235"/>
      <c r="BF65" s="235"/>
      <c r="BG65" s="235"/>
      <c r="BH65" s="235"/>
      <c r="BI65" s="235"/>
      <c r="BJ65" s="235"/>
      <c r="BK65" s="235"/>
      <c r="BL65" s="235"/>
      <c r="BM65" s="235"/>
      <c r="BN65" s="235"/>
      <c r="BO65" s="235"/>
      <c r="BP65" s="235"/>
      <c r="BQ65" s="235"/>
      <c r="BR65" s="235"/>
    </row>
    <row r="66" spans="2:70">
      <c r="B66" s="235"/>
      <c r="C66" s="235"/>
      <c r="D66" s="235"/>
      <c r="E66" s="235"/>
      <c r="F66" s="235"/>
      <c r="G66" s="235"/>
      <c r="H66" s="235"/>
      <c r="I66" s="235"/>
      <c r="K66" s="235"/>
      <c r="L66" s="235"/>
      <c r="M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235"/>
      <c r="AT66" s="235"/>
      <c r="AU66" s="235"/>
      <c r="AV66" s="235"/>
      <c r="AW66" s="235"/>
      <c r="AX66" s="235"/>
      <c r="AY66" s="235"/>
      <c r="AZ66" s="235"/>
      <c r="BA66" s="235"/>
      <c r="BB66" s="235"/>
      <c r="BC66" s="235"/>
      <c r="BD66" s="235"/>
      <c r="BE66" s="235"/>
      <c r="BF66" s="235"/>
      <c r="BG66" s="235"/>
      <c r="BH66" s="235"/>
      <c r="BI66" s="235"/>
      <c r="BJ66" s="235"/>
      <c r="BK66" s="235"/>
      <c r="BL66" s="235"/>
      <c r="BM66" s="235"/>
      <c r="BN66" s="235"/>
      <c r="BO66" s="235"/>
      <c r="BP66" s="235"/>
      <c r="BQ66" s="235"/>
      <c r="BR66" s="235"/>
    </row>
    <row r="67" spans="2:70">
      <c r="B67" s="235"/>
      <c r="C67" s="235"/>
      <c r="D67" s="235"/>
      <c r="E67" s="235"/>
      <c r="F67" s="235"/>
      <c r="G67" s="235"/>
      <c r="H67" s="235"/>
      <c r="I67" s="235"/>
      <c r="K67" s="235"/>
      <c r="L67" s="235"/>
      <c r="M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235"/>
      <c r="AR67" s="235"/>
      <c r="AS67" s="235"/>
      <c r="AT67" s="235"/>
      <c r="AU67" s="235"/>
      <c r="AV67" s="235"/>
      <c r="AW67" s="235"/>
      <c r="AX67" s="235"/>
      <c r="AY67" s="235"/>
      <c r="AZ67" s="235"/>
      <c r="BA67" s="235"/>
      <c r="BB67" s="235"/>
      <c r="BC67" s="235"/>
      <c r="BD67" s="235"/>
      <c r="BE67" s="235"/>
      <c r="BF67" s="235"/>
      <c r="BG67" s="235"/>
      <c r="BH67" s="235"/>
      <c r="BI67" s="235"/>
      <c r="BJ67" s="235"/>
      <c r="BK67" s="235"/>
      <c r="BL67" s="235"/>
      <c r="BM67" s="235"/>
      <c r="BN67" s="235"/>
      <c r="BO67" s="235"/>
      <c r="BP67" s="235"/>
      <c r="BQ67" s="235"/>
      <c r="BR67" s="235"/>
    </row>
    <row r="68" spans="2:70">
      <c r="B68" s="235"/>
      <c r="C68" s="235"/>
      <c r="D68" s="235"/>
      <c r="E68" s="235"/>
      <c r="F68" s="235"/>
      <c r="G68" s="235"/>
      <c r="H68" s="235"/>
      <c r="I68" s="235"/>
      <c r="K68" s="235"/>
      <c r="L68" s="235"/>
      <c r="M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235"/>
      <c r="AV68" s="235"/>
      <c r="AW68" s="235"/>
      <c r="AX68" s="235"/>
      <c r="AY68" s="235"/>
      <c r="AZ68" s="235"/>
      <c r="BA68" s="235"/>
      <c r="BB68" s="235"/>
      <c r="BC68" s="235"/>
      <c r="BD68" s="235"/>
      <c r="BE68" s="235"/>
      <c r="BF68" s="235"/>
      <c r="BG68" s="235"/>
      <c r="BH68" s="235"/>
      <c r="BI68" s="235"/>
      <c r="BJ68" s="235"/>
      <c r="BK68" s="235"/>
      <c r="BL68" s="235"/>
      <c r="BM68" s="235"/>
      <c r="BN68" s="235"/>
      <c r="BO68" s="235"/>
      <c r="BP68" s="235"/>
      <c r="BQ68" s="235"/>
      <c r="BR68" s="235"/>
    </row>
    <row r="69" spans="2:70">
      <c r="B69" s="235"/>
      <c r="C69" s="235"/>
      <c r="D69" s="235"/>
      <c r="E69" s="235"/>
      <c r="F69" s="235"/>
      <c r="G69" s="235"/>
      <c r="H69" s="235"/>
      <c r="I69" s="235"/>
      <c r="K69" s="235"/>
      <c r="L69" s="235"/>
      <c r="M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35"/>
      <c r="AM69" s="235"/>
      <c r="AN69" s="235"/>
      <c r="AO69" s="235"/>
      <c r="AP69" s="235"/>
      <c r="AQ69" s="235"/>
      <c r="AR69" s="235"/>
      <c r="AS69" s="235"/>
      <c r="AT69" s="235"/>
      <c r="AU69" s="235"/>
      <c r="AV69" s="235"/>
      <c r="AW69" s="235"/>
      <c r="AX69" s="235"/>
      <c r="AY69" s="235"/>
      <c r="AZ69" s="235"/>
      <c r="BA69" s="235"/>
      <c r="BB69" s="235"/>
      <c r="BC69" s="235"/>
      <c r="BD69" s="235"/>
      <c r="BE69" s="235"/>
      <c r="BF69" s="235"/>
      <c r="BG69" s="235"/>
      <c r="BH69" s="235"/>
      <c r="BI69" s="235"/>
      <c r="BJ69" s="235"/>
      <c r="BK69" s="235"/>
      <c r="BL69" s="235"/>
      <c r="BM69" s="235"/>
      <c r="BN69" s="235"/>
      <c r="BO69" s="235"/>
      <c r="BP69" s="235"/>
      <c r="BQ69" s="235"/>
      <c r="BR69" s="235"/>
    </row>
    <row r="70" spans="2:70">
      <c r="B70" s="235"/>
      <c r="C70" s="235"/>
      <c r="D70" s="235"/>
      <c r="E70" s="235"/>
      <c r="F70" s="235"/>
      <c r="G70" s="235"/>
      <c r="H70" s="235"/>
      <c r="I70" s="235"/>
      <c r="K70" s="235"/>
      <c r="L70" s="235"/>
      <c r="M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5"/>
      <c r="BA70" s="235"/>
      <c r="BB70" s="235"/>
      <c r="BC70" s="235"/>
      <c r="BD70" s="235"/>
      <c r="BE70" s="235"/>
      <c r="BF70" s="235"/>
      <c r="BG70" s="235"/>
      <c r="BH70" s="235"/>
      <c r="BI70" s="235"/>
      <c r="BJ70" s="235"/>
      <c r="BK70" s="235"/>
      <c r="BL70" s="235"/>
      <c r="BM70" s="235"/>
      <c r="BN70" s="235"/>
      <c r="BO70" s="235"/>
      <c r="BP70" s="235"/>
      <c r="BQ70" s="235"/>
      <c r="BR70" s="235"/>
    </row>
    <row r="71" spans="2:70">
      <c r="B71" s="235"/>
      <c r="C71" s="235"/>
      <c r="D71" s="235"/>
      <c r="E71" s="235"/>
      <c r="F71" s="235"/>
      <c r="G71" s="235"/>
      <c r="H71" s="235"/>
      <c r="I71" s="235"/>
      <c r="K71" s="235"/>
      <c r="L71" s="235"/>
      <c r="M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235"/>
      <c r="AP71" s="235"/>
      <c r="AQ71" s="235"/>
      <c r="AR71" s="235"/>
      <c r="AS71" s="235"/>
      <c r="AT71" s="235"/>
      <c r="AU71" s="235"/>
      <c r="AV71" s="235"/>
      <c r="AW71" s="235"/>
      <c r="AX71" s="235"/>
      <c r="AY71" s="235"/>
      <c r="AZ71" s="235"/>
      <c r="BA71" s="235"/>
      <c r="BB71" s="235"/>
      <c r="BC71" s="235"/>
      <c r="BD71" s="235"/>
      <c r="BE71" s="235"/>
      <c r="BF71" s="235"/>
      <c r="BG71" s="235"/>
      <c r="BH71" s="235"/>
      <c r="BI71" s="235"/>
      <c r="BJ71" s="235"/>
      <c r="BK71" s="235"/>
      <c r="BL71" s="235"/>
      <c r="BM71" s="235"/>
      <c r="BN71" s="235"/>
      <c r="BO71" s="235"/>
      <c r="BP71" s="235"/>
      <c r="BQ71" s="235"/>
      <c r="BR71" s="235"/>
    </row>
    <row r="72" spans="2:70">
      <c r="B72" s="235"/>
      <c r="C72" s="235"/>
      <c r="D72" s="235"/>
      <c r="E72" s="235"/>
      <c r="F72" s="235"/>
      <c r="G72" s="235"/>
      <c r="H72" s="235"/>
      <c r="I72" s="235"/>
      <c r="K72" s="235"/>
      <c r="L72" s="235"/>
      <c r="M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c r="AP72" s="235"/>
      <c r="AQ72" s="235"/>
      <c r="AR72" s="235"/>
      <c r="AS72" s="235"/>
      <c r="AT72" s="235"/>
      <c r="AU72" s="235"/>
      <c r="AV72" s="235"/>
      <c r="AW72" s="235"/>
      <c r="AX72" s="235"/>
      <c r="AY72" s="235"/>
      <c r="AZ72" s="235"/>
      <c r="BA72" s="235"/>
      <c r="BB72" s="235"/>
      <c r="BC72" s="235"/>
      <c r="BD72" s="235"/>
      <c r="BE72" s="235"/>
      <c r="BF72" s="235"/>
      <c r="BG72" s="235"/>
      <c r="BH72" s="235"/>
      <c r="BI72" s="235"/>
      <c r="BJ72" s="235"/>
      <c r="BK72" s="235"/>
      <c r="BL72" s="235"/>
      <c r="BM72" s="235"/>
      <c r="BN72" s="235"/>
      <c r="BO72" s="235"/>
      <c r="BP72" s="235"/>
      <c r="BQ72" s="235"/>
      <c r="BR72" s="235"/>
    </row>
    <row r="73" spans="2:70">
      <c r="B73" s="235"/>
      <c r="C73" s="235"/>
      <c r="D73" s="235"/>
      <c r="E73" s="235"/>
      <c r="F73" s="235"/>
      <c r="G73" s="235"/>
      <c r="H73" s="235"/>
      <c r="I73" s="235"/>
      <c r="K73" s="235"/>
      <c r="L73" s="235"/>
      <c r="M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235"/>
      <c r="AP73" s="235"/>
      <c r="AQ73" s="235"/>
      <c r="AR73" s="235"/>
      <c r="AS73" s="235"/>
      <c r="AT73" s="235"/>
      <c r="AU73" s="235"/>
      <c r="AV73" s="235"/>
      <c r="AW73" s="235"/>
      <c r="AX73" s="235"/>
      <c r="AY73" s="235"/>
      <c r="AZ73" s="235"/>
      <c r="BA73" s="235"/>
      <c r="BB73" s="235"/>
      <c r="BC73" s="235"/>
      <c r="BD73" s="235"/>
      <c r="BE73" s="235"/>
      <c r="BF73" s="235"/>
      <c r="BG73" s="235"/>
      <c r="BH73" s="235"/>
      <c r="BI73" s="235"/>
      <c r="BJ73" s="235"/>
      <c r="BK73" s="235"/>
      <c r="BL73" s="235"/>
      <c r="BM73" s="235"/>
      <c r="BN73" s="235"/>
      <c r="BO73" s="235"/>
      <c r="BP73" s="235"/>
      <c r="BQ73" s="235"/>
      <c r="BR73" s="235"/>
    </row>
    <row r="74" spans="2:70">
      <c r="B74" s="235"/>
      <c r="C74" s="235"/>
      <c r="D74" s="235"/>
      <c r="E74" s="235"/>
      <c r="F74" s="235"/>
      <c r="G74" s="235"/>
      <c r="H74" s="235"/>
      <c r="I74" s="235"/>
      <c r="K74" s="235"/>
      <c r="L74" s="235"/>
      <c r="M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35"/>
      <c r="AP74" s="235"/>
      <c r="AQ74" s="235"/>
      <c r="AR74" s="235"/>
      <c r="AS74" s="235"/>
      <c r="AT74" s="235"/>
      <c r="AU74" s="235"/>
      <c r="AV74" s="235"/>
      <c r="AW74" s="235"/>
      <c r="AX74" s="235"/>
      <c r="AY74" s="235"/>
      <c r="AZ74" s="235"/>
      <c r="BA74" s="235"/>
      <c r="BB74" s="235"/>
      <c r="BC74" s="235"/>
      <c r="BD74" s="235"/>
      <c r="BE74" s="235"/>
      <c r="BF74" s="235"/>
      <c r="BG74" s="235"/>
      <c r="BH74" s="235"/>
      <c r="BI74" s="235"/>
      <c r="BJ74" s="235"/>
      <c r="BK74" s="235"/>
      <c r="BL74" s="235"/>
      <c r="BM74" s="235"/>
      <c r="BN74" s="235"/>
      <c r="BO74" s="235"/>
      <c r="BP74" s="235"/>
      <c r="BQ74" s="235"/>
      <c r="BR74" s="235"/>
    </row>
    <row r="75" spans="2:70">
      <c r="B75" s="235"/>
      <c r="C75" s="235"/>
      <c r="D75" s="235"/>
      <c r="E75" s="235"/>
      <c r="F75" s="235"/>
      <c r="G75" s="235"/>
      <c r="H75" s="235"/>
      <c r="I75" s="235"/>
      <c r="K75" s="235"/>
      <c r="L75" s="235"/>
      <c r="M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235"/>
      <c r="AX75" s="235"/>
      <c r="AY75" s="235"/>
      <c r="AZ75" s="235"/>
      <c r="BA75" s="235"/>
      <c r="BB75" s="235"/>
      <c r="BC75" s="235"/>
      <c r="BD75" s="235"/>
      <c r="BE75" s="235"/>
      <c r="BF75" s="235"/>
      <c r="BG75" s="235"/>
      <c r="BH75" s="235"/>
      <c r="BI75" s="235"/>
      <c r="BJ75" s="235"/>
      <c r="BK75" s="235"/>
      <c r="BL75" s="235"/>
      <c r="BM75" s="235"/>
      <c r="BN75" s="235"/>
      <c r="BO75" s="235"/>
      <c r="BP75" s="235"/>
      <c r="BQ75" s="235"/>
      <c r="BR75" s="235"/>
    </row>
    <row r="76" spans="2:70">
      <c r="B76" s="235"/>
      <c r="C76" s="235"/>
      <c r="D76" s="235"/>
      <c r="E76" s="235"/>
      <c r="F76" s="235"/>
      <c r="G76" s="235"/>
      <c r="H76" s="235"/>
      <c r="I76" s="235"/>
      <c r="K76" s="235"/>
      <c r="L76" s="235"/>
      <c r="M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235"/>
      <c r="AX76" s="235"/>
      <c r="AY76" s="235"/>
      <c r="AZ76" s="235"/>
      <c r="BA76" s="235"/>
      <c r="BB76" s="235"/>
      <c r="BC76" s="235"/>
      <c r="BD76" s="235"/>
      <c r="BE76" s="235"/>
      <c r="BF76" s="235"/>
      <c r="BG76" s="235"/>
      <c r="BH76" s="235"/>
      <c r="BI76" s="235"/>
      <c r="BJ76" s="235"/>
      <c r="BK76" s="235"/>
      <c r="BL76" s="235"/>
      <c r="BM76" s="235"/>
      <c r="BN76" s="235"/>
      <c r="BO76" s="235"/>
      <c r="BP76" s="235"/>
      <c r="BQ76" s="235"/>
      <c r="BR76" s="235"/>
    </row>
    <row r="77" spans="2:70">
      <c r="B77" s="235"/>
      <c r="C77" s="235"/>
      <c r="D77" s="235"/>
      <c r="E77" s="235"/>
      <c r="F77" s="235"/>
      <c r="G77" s="235"/>
      <c r="H77" s="235"/>
      <c r="I77" s="235"/>
      <c r="K77" s="235"/>
      <c r="L77" s="235"/>
      <c r="M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235"/>
      <c r="AS77" s="235"/>
      <c r="AT77" s="235"/>
      <c r="AU77" s="235"/>
      <c r="AV77" s="235"/>
      <c r="AW77" s="235"/>
      <c r="AX77" s="235"/>
      <c r="AY77" s="235"/>
      <c r="AZ77" s="235"/>
      <c r="BA77" s="235"/>
      <c r="BB77" s="235"/>
      <c r="BC77" s="235"/>
      <c r="BD77" s="235"/>
      <c r="BE77" s="235"/>
      <c r="BF77" s="235"/>
      <c r="BG77" s="235"/>
      <c r="BH77" s="235"/>
      <c r="BI77" s="235"/>
      <c r="BJ77" s="235"/>
      <c r="BK77" s="235"/>
      <c r="BL77" s="235"/>
      <c r="BM77" s="235"/>
      <c r="BN77" s="235"/>
      <c r="BO77" s="235"/>
      <c r="BP77" s="235"/>
      <c r="BQ77" s="235"/>
      <c r="BR77" s="235"/>
    </row>
    <row r="78" spans="2:70">
      <c r="B78" s="235"/>
      <c r="C78" s="235"/>
      <c r="D78" s="235"/>
      <c r="E78" s="235"/>
      <c r="F78" s="235"/>
      <c r="G78" s="235"/>
      <c r="H78" s="235"/>
      <c r="I78" s="235"/>
      <c r="K78" s="235"/>
      <c r="L78" s="235"/>
      <c r="M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row>
    <row r="79" spans="2:70">
      <c r="B79" s="235"/>
      <c r="C79" s="235"/>
      <c r="D79" s="235"/>
      <c r="E79" s="235"/>
      <c r="F79" s="235"/>
      <c r="G79" s="235"/>
      <c r="H79" s="235"/>
      <c r="I79" s="235"/>
      <c r="K79" s="235"/>
      <c r="L79" s="235"/>
      <c r="M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5"/>
      <c r="AP79" s="235"/>
      <c r="AQ79" s="235"/>
      <c r="AR79" s="235"/>
      <c r="AS79" s="235"/>
      <c r="AT79" s="235"/>
      <c r="AU79" s="235"/>
      <c r="AV79" s="235"/>
      <c r="AW79" s="235"/>
      <c r="AX79" s="235"/>
      <c r="AY79" s="235"/>
      <c r="AZ79" s="235"/>
      <c r="BA79" s="235"/>
      <c r="BB79" s="235"/>
      <c r="BC79" s="235"/>
      <c r="BD79" s="235"/>
      <c r="BE79" s="235"/>
      <c r="BF79" s="235"/>
      <c r="BG79" s="235"/>
      <c r="BH79" s="235"/>
      <c r="BI79" s="235"/>
      <c r="BJ79" s="235"/>
      <c r="BK79" s="235"/>
      <c r="BL79" s="235"/>
      <c r="BM79" s="235"/>
      <c r="BN79" s="235"/>
      <c r="BO79" s="235"/>
      <c r="BP79" s="235"/>
      <c r="BQ79" s="235"/>
      <c r="BR79" s="235"/>
    </row>
    <row r="80" spans="2:70">
      <c r="B80" s="235"/>
      <c r="C80" s="235"/>
      <c r="D80" s="235"/>
      <c r="E80" s="235"/>
      <c r="F80" s="235"/>
      <c r="G80" s="235"/>
      <c r="H80" s="235"/>
      <c r="I80" s="235"/>
      <c r="K80" s="235"/>
      <c r="L80" s="235"/>
      <c r="M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235"/>
      <c r="AP80" s="235"/>
      <c r="AQ80" s="235"/>
      <c r="AR80" s="235"/>
      <c r="AS80" s="235"/>
      <c r="AT80" s="235"/>
      <c r="AU80" s="235"/>
      <c r="AV80" s="235"/>
      <c r="AW80" s="235"/>
      <c r="AX80" s="235"/>
      <c r="AY80" s="235"/>
      <c r="AZ80" s="235"/>
      <c r="BA80" s="235"/>
      <c r="BB80" s="235"/>
      <c r="BC80" s="235"/>
      <c r="BD80" s="235"/>
      <c r="BE80" s="235"/>
      <c r="BF80" s="235"/>
      <c r="BG80" s="235"/>
      <c r="BH80" s="235"/>
      <c r="BI80" s="235"/>
      <c r="BJ80" s="235"/>
      <c r="BK80" s="235"/>
      <c r="BL80" s="235"/>
      <c r="BM80" s="235"/>
      <c r="BN80" s="235"/>
      <c r="BO80" s="235"/>
      <c r="BP80" s="235"/>
      <c r="BQ80" s="235"/>
      <c r="BR80" s="235"/>
    </row>
    <row r="81" spans="2:70">
      <c r="B81" s="235"/>
      <c r="C81" s="235"/>
      <c r="D81" s="235"/>
      <c r="E81" s="235"/>
      <c r="F81" s="235"/>
      <c r="G81" s="235"/>
      <c r="H81" s="235"/>
      <c r="I81" s="235"/>
      <c r="K81" s="235"/>
      <c r="L81" s="235"/>
      <c r="M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235"/>
      <c r="AP81" s="235"/>
      <c r="AQ81" s="235"/>
      <c r="AR81" s="235"/>
      <c r="AS81" s="235"/>
      <c r="AT81" s="235"/>
      <c r="AU81" s="235"/>
      <c r="AV81" s="235"/>
      <c r="AW81" s="235"/>
      <c r="AX81" s="235"/>
      <c r="AY81" s="235"/>
      <c r="AZ81" s="235"/>
      <c r="BA81" s="235"/>
      <c r="BB81" s="235"/>
      <c r="BC81" s="235"/>
      <c r="BD81" s="235"/>
      <c r="BE81" s="235"/>
      <c r="BF81" s="235"/>
      <c r="BG81" s="235"/>
      <c r="BH81" s="235"/>
      <c r="BI81" s="235"/>
      <c r="BJ81" s="235"/>
      <c r="BK81" s="235"/>
      <c r="BL81" s="235"/>
      <c r="BM81" s="235"/>
      <c r="BN81" s="235"/>
      <c r="BO81" s="235"/>
      <c r="BP81" s="235"/>
      <c r="BQ81" s="235"/>
      <c r="BR81" s="235"/>
    </row>
    <row r="82" spans="2:70">
      <c r="B82" s="235"/>
      <c r="C82" s="235"/>
      <c r="D82" s="235"/>
      <c r="E82" s="235"/>
      <c r="F82" s="235"/>
      <c r="G82" s="235"/>
      <c r="H82" s="235"/>
      <c r="I82" s="235"/>
      <c r="K82" s="235"/>
      <c r="L82" s="235"/>
      <c r="M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235"/>
      <c r="AP82" s="235"/>
      <c r="AQ82" s="235"/>
      <c r="AR82" s="235"/>
      <c r="AS82" s="235"/>
      <c r="AT82" s="235"/>
      <c r="AU82" s="235"/>
      <c r="AV82" s="235"/>
      <c r="AW82" s="235"/>
      <c r="AX82" s="235"/>
      <c r="AY82" s="235"/>
      <c r="AZ82" s="235"/>
      <c r="BA82" s="235"/>
      <c r="BB82" s="235"/>
      <c r="BC82" s="235"/>
      <c r="BD82" s="235"/>
      <c r="BE82" s="235"/>
      <c r="BF82" s="235"/>
      <c r="BG82" s="235"/>
      <c r="BH82" s="235"/>
      <c r="BI82" s="235"/>
      <c r="BJ82" s="235"/>
      <c r="BK82" s="235"/>
      <c r="BL82" s="235"/>
      <c r="BM82" s="235"/>
      <c r="BN82" s="235"/>
      <c r="BO82" s="235"/>
      <c r="BP82" s="235"/>
      <c r="BQ82" s="235"/>
      <c r="BR82" s="235"/>
    </row>
    <row r="83" spans="2:70">
      <c r="B83" s="235"/>
      <c r="C83" s="235"/>
      <c r="D83" s="235"/>
      <c r="E83" s="235"/>
      <c r="F83" s="235"/>
      <c r="G83" s="235"/>
      <c r="H83" s="235"/>
      <c r="I83" s="235"/>
      <c r="K83" s="235"/>
      <c r="L83" s="235"/>
      <c r="M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235"/>
      <c r="AP83" s="235"/>
      <c r="AQ83" s="235"/>
      <c r="AR83" s="235"/>
      <c r="AS83" s="235"/>
      <c r="AT83" s="235"/>
      <c r="AU83" s="235"/>
      <c r="AV83" s="235"/>
      <c r="AW83" s="235"/>
      <c r="AX83" s="235"/>
      <c r="AY83" s="235"/>
      <c r="AZ83" s="235"/>
      <c r="BA83" s="235"/>
      <c r="BB83" s="235"/>
      <c r="BC83" s="235"/>
      <c r="BD83" s="235"/>
      <c r="BE83" s="235"/>
      <c r="BF83" s="235"/>
      <c r="BG83" s="235"/>
      <c r="BH83" s="235"/>
      <c r="BI83" s="235"/>
      <c r="BJ83" s="235"/>
      <c r="BK83" s="235"/>
      <c r="BL83" s="235"/>
      <c r="BM83" s="235"/>
      <c r="BN83" s="235"/>
      <c r="BO83" s="235"/>
      <c r="BP83" s="235"/>
      <c r="BQ83" s="235"/>
      <c r="BR83" s="235"/>
    </row>
    <row r="84" spans="2:70">
      <c r="B84" s="235"/>
      <c r="C84" s="235"/>
      <c r="D84" s="235"/>
      <c r="E84" s="235"/>
      <c r="F84" s="235"/>
      <c r="G84" s="235"/>
      <c r="H84" s="235"/>
      <c r="I84" s="235"/>
      <c r="K84" s="235"/>
      <c r="L84" s="235"/>
      <c r="M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235"/>
      <c r="AP84" s="235"/>
      <c r="AQ84" s="235"/>
      <c r="AR84" s="235"/>
      <c r="AS84" s="235"/>
      <c r="AT84" s="235"/>
      <c r="AU84" s="235"/>
      <c r="AV84" s="235"/>
      <c r="AW84" s="235"/>
      <c r="AX84" s="235"/>
      <c r="AY84" s="235"/>
      <c r="AZ84" s="235"/>
      <c r="BA84" s="235"/>
      <c r="BB84" s="235"/>
      <c r="BC84" s="235"/>
      <c r="BD84" s="235"/>
      <c r="BE84" s="235"/>
      <c r="BF84" s="235"/>
      <c r="BG84" s="235"/>
      <c r="BH84" s="235"/>
      <c r="BI84" s="235"/>
      <c r="BJ84" s="235"/>
      <c r="BK84" s="235"/>
      <c r="BL84" s="235"/>
      <c r="BM84" s="235"/>
      <c r="BN84" s="235"/>
      <c r="BO84" s="235"/>
      <c r="BP84" s="235"/>
      <c r="BQ84" s="235"/>
      <c r="BR84" s="235"/>
    </row>
    <row r="85" spans="2:70">
      <c r="B85" s="235"/>
      <c r="C85" s="235"/>
      <c r="D85" s="235"/>
      <c r="E85" s="235"/>
      <c r="F85" s="235"/>
      <c r="G85" s="235"/>
      <c r="H85" s="235"/>
      <c r="I85" s="235"/>
      <c r="K85" s="235"/>
      <c r="L85" s="235"/>
      <c r="M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235"/>
      <c r="AQ85" s="235"/>
      <c r="AR85" s="235"/>
      <c r="AS85" s="235"/>
      <c r="AT85" s="235"/>
      <c r="AU85" s="235"/>
      <c r="AV85" s="235"/>
      <c r="AW85" s="235"/>
      <c r="AX85" s="235"/>
      <c r="AY85" s="235"/>
      <c r="AZ85" s="235"/>
      <c r="BA85" s="235"/>
      <c r="BB85" s="235"/>
      <c r="BC85" s="235"/>
      <c r="BD85" s="235"/>
      <c r="BE85" s="235"/>
      <c r="BF85" s="235"/>
      <c r="BG85" s="235"/>
      <c r="BH85" s="235"/>
      <c r="BI85" s="235"/>
      <c r="BJ85" s="235"/>
      <c r="BK85" s="235"/>
      <c r="BL85" s="235"/>
      <c r="BM85" s="235"/>
      <c r="BN85" s="235"/>
      <c r="BO85" s="235"/>
      <c r="BP85" s="235"/>
      <c r="BQ85" s="235"/>
      <c r="BR85" s="235"/>
    </row>
    <row r="86" spans="2:70">
      <c r="B86" s="235"/>
      <c r="C86" s="235"/>
      <c r="D86" s="235"/>
      <c r="E86" s="235"/>
      <c r="F86" s="235"/>
      <c r="G86" s="235"/>
      <c r="H86" s="235"/>
      <c r="I86" s="235"/>
      <c r="K86" s="235"/>
      <c r="L86" s="235"/>
      <c r="M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235"/>
      <c r="AP86" s="235"/>
      <c r="AQ86" s="235"/>
      <c r="AR86" s="235"/>
      <c r="AS86" s="235"/>
      <c r="AT86" s="235"/>
      <c r="AU86" s="235"/>
      <c r="AV86" s="235"/>
      <c r="AW86" s="235"/>
      <c r="AX86" s="235"/>
      <c r="AY86" s="235"/>
      <c r="AZ86" s="235"/>
      <c r="BA86" s="235"/>
      <c r="BB86" s="235"/>
      <c r="BC86" s="235"/>
      <c r="BD86" s="235"/>
      <c r="BE86" s="235"/>
      <c r="BF86" s="235"/>
      <c r="BG86" s="235"/>
      <c r="BH86" s="235"/>
      <c r="BI86" s="235"/>
      <c r="BJ86" s="235"/>
      <c r="BK86" s="235"/>
      <c r="BL86" s="235"/>
      <c r="BM86" s="235"/>
      <c r="BN86" s="235"/>
      <c r="BO86" s="235"/>
      <c r="BP86" s="235"/>
      <c r="BQ86" s="235"/>
      <c r="BR86" s="235"/>
    </row>
    <row r="87" spans="2:70">
      <c r="B87" s="235"/>
      <c r="C87" s="235"/>
      <c r="D87" s="235"/>
      <c r="E87" s="235"/>
      <c r="F87" s="235"/>
      <c r="G87" s="235"/>
      <c r="H87" s="235"/>
      <c r="I87" s="235"/>
      <c r="K87" s="235"/>
      <c r="L87" s="235"/>
      <c r="M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235"/>
      <c r="AP87" s="235"/>
      <c r="AQ87" s="235"/>
      <c r="AR87" s="235"/>
      <c r="AS87" s="235"/>
      <c r="AT87" s="235"/>
      <c r="AU87" s="235"/>
      <c r="AV87" s="235"/>
      <c r="AW87" s="235"/>
      <c r="AX87" s="235"/>
      <c r="AY87" s="235"/>
      <c r="AZ87" s="235"/>
      <c r="BA87" s="235"/>
      <c r="BB87" s="235"/>
      <c r="BC87" s="235"/>
      <c r="BD87" s="235"/>
      <c r="BE87" s="235"/>
      <c r="BF87" s="235"/>
      <c r="BG87" s="235"/>
      <c r="BH87" s="235"/>
      <c r="BI87" s="235"/>
      <c r="BJ87" s="235"/>
      <c r="BK87" s="235"/>
      <c r="BL87" s="235"/>
      <c r="BM87" s="235"/>
      <c r="BN87" s="235"/>
      <c r="BO87" s="235"/>
      <c r="BP87" s="235"/>
      <c r="BQ87" s="235"/>
      <c r="BR87" s="235"/>
    </row>
    <row r="88" spans="2:70">
      <c r="B88" s="235"/>
      <c r="C88" s="235"/>
      <c r="D88" s="235"/>
      <c r="E88" s="235"/>
      <c r="F88" s="235"/>
      <c r="G88" s="235"/>
      <c r="H88" s="235"/>
      <c r="I88" s="235"/>
      <c r="K88" s="235"/>
      <c r="L88" s="235"/>
      <c r="M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235"/>
      <c r="AP88" s="235"/>
      <c r="AQ88" s="235"/>
      <c r="AR88" s="235"/>
      <c r="AS88" s="235"/>
      <c r="AT88" s="235"/>
      <c r="AU88" s="235"/>
      <c r="AV88" s="235"/>
      <c r="AW88" s="235"/>
      <c r="AX88" s="235"/>
      <c r="AY88" s="235"/>
      <c r="AZ88" s="235"/>
      <c r="BA88" s="235"/>
      <c r="BB88" s="235"/>
      <c r="BC88" s="235"/>
      <c r="BD88" s="235"/>
      <c r="BE88" s="235"/>
      <c r="BF88" s="235"/>
      <c r="BG88" s="235"/>
      <c r="BH88" s="235"/>
      <c r="BI88" s="235"/>
      <c r="BJ88" s="235"/>
      <c r="BK88" s="235"/>
      <c r="BL88" s="235"/>
      <c r="BM88" s="235"/>
      <c r="BN88" s="235"/>
      <c r="BO88" s="235"/>
      <c r="BP88" s="235"/>
      <c r="BQ88" s="235"/>
      <c r="BR88" s="235"/>
    </row>
    <row r="89" spans="2:70">
      <c r="B89" s="235"/>
      <c r="C89" s="235"/>
      <c r="D89" s="235"/>
      <c r="E89" s="235"/>
      <c r="F89" s="235"/>
      <c r="G89" s="235"/>
      <c r="H89" s="235"/>
      <c r="I89" s="235"/>
      <c r="K89" s="235"/>
      <c r="L89" s="235"/>
      <c r="M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5"/>
      <c r="BA89" s="235"/>
      <c r="BB89" s="235"/>
      <c r="BC89" s="235"/>
      <c r="BD89" s="235"/>
      <c r="BE89" s="235"/>
      <c r="BF89" s="235"/>
      <c r="BG89" s="235"/>
      <c r="BH89" s="235"/>
      <c r="BI89" s="235"/>
      <c r="BJ89" s="235"/>
      <c r="BK89" s="235"/>
      <c r="BL89" s="235"/>
      <c r="BM89" s="235"/>
      <c r="BN89" s="235"/>
      <c r="BO89" s="235"/>
      <c r="BP89" s="235"/>
      <c r="BQ89" s="235"/>
      <c r="BR89" s="235"/>
    </row>
    <row r="90" spans="2:70">
      <c r="B90" s="235"/>
      <c r="C90" s="235"/>
      <c r="D90" s="235"/>
      <c r="E90" s="235"/>
      <c r="F90" s="235"/>
      <c r="G90" s="235"/>
      <c r="H90" s="235"/>
      <c r="I90" s="235"/>
      <c r="K90" s="235"/>
      <c r="L90" s="235"/>
      <c r="M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5"/>
      <c r="BA90" s="235"/>
      <c r="BB90" s="235"/>
      <c r="BC90" s="235"/>
      <c r="BD90" s="235"/>
      <c r="BE90" s="235"/>
      <c r="BF90" s="235"/>
      <c r="BG90" s="235"/>
      <c r="BH90" s="235"/>
      <c r="BI90" s="235"/>
      <c r="BJ90" s="235"/>
      <c r="BK90" s="235"/>
      <c r="BL90" s="235"/>
      <c r="BM90" s="235"/>
      <c r="BN90" s="235"/>
      <c r="BO90" s="235"/>
      <c r="BP90" s="235"/>
      <c r="BQ90" s="235"/>
      <c r="BR90" s="235"/>
    </row>
    <row r="91" spans="2:70">
      <c r="B91" s="235"/>
      <c r="C91" s="235"/>
      <c r="D91" s="235"/>
      <c r="E91" s="235"/>
      <c r="F91" s="235"/>
      <c r="G91" s="235"/>
      <c r="H91" s="235"/>
      <c r="I91" s="235"/>
      <c r="K91" s="235"/>
      <c r="L91" s="235"/>
      <c r="M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5"/>
      <c r="BA91" s="235"/>
      <c r="BB91" s="235"/>
      <c r="BC91" s="235"/>
      <c r="BD91" s="235"/>
      <c r="BE91" s="235"/>
      <c r="BF91" s="235"/>
      <c r="BG91" s="235"/>
      <c r="BH91" s="235"/>
      <c r="BI91" s="235"/>
      <c r="BJ91" s="235"/>
      <c r="BK91" s="235"/>
      <c r="BL91" s="235"/>
      <c r="BM91" s="235"/>
      <c r="BN91" s="235"/>
      <c r="BO91" s="235"/>
      <c r="BP91" s="235"/>
      <c r="BQ91" s="235"/>
      <c r="BR91" s="235"/>
    </row>
    <row r="92" spans="2:70">
      <c r="B92" s="235"/>
      <c r="C92" s="235"/>
      <c r="D92" s="235"/>
      <c r="E92" s="235"/>
      <c r="F92" s="235"/>
      <c r="G92" s="235"/>
      <c r="H92" s="235"/>
      <c r="I92" s="235"/>
      <c r="K92" s="235"/>
      <c r="L92" s="235"/>
      <c r="M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5"/>
      <c r="BA92" s="235"/>
      <c r="BB92" s="235"/>
      <c r="BC92" s="235"/>
      <c r="BD92" s="235"/>
      <c r="BE92" s="235"/>
      <c r="BF92" s="235"/>
      <c r="BG92" s="235"/>
      <c r="BH92" s="235"/>
      <c r="BI92" s="235"/>
      <c r="BJ92" s="235"/>
      <c r="BK92" s="235"/>
      <c r="BL92" s="235"/>
      <c r="BM92" s="235"/>
      <c r="BN92" s="235"/>
      <c r="BO92" s="235"/>
      <c r="BP92" s="235"/>
      <c r="BQ92" s="235"/>
      <c r="BR92" s="235"/>
    </row>
    <row r="93" spans="2:70">
      <c r="B93" s="235"/>
      <c r="C93" s="235"/>
      <c r="D93" s="235"/>
      <c r="E93" s="235"/>
      <c r="F93" s="235"/>
      <c r="G93" s="235"/>
      <c r="H93" s="235"/>
      <c r="I93" s="235"/>
      <c r="K93" s="235"/>
      <c r="L93" s="235"/>
      <c r="M93" s="235"/>
      <c r="O93" s="235"/>
      <c r="P93" s="235"/>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5"/>
      <c r="BA93" s="235"/>
      <c r="BB93" s="235"/>
      <c r="BC93" s="235"/>
      <c r="BD93" s="235"/>
      <c r="BE93" s="235"/>
      <c r="BF93" s="235"/>
      <c r="BG93" s="235"/>
      <c r="BH93" s="235"/>
      <c r="BI93" s="235"/>
      <c r="BJ93" s="235"/>
      <c r="BK93" s="235"/>
      <c r="BL93" s="235"/>
      <c r="BM93" s="235"/>
      <c r="BN93" s="235"/>
      <c r="BO93" s="235"/>
      <c r="BP93" s="235"/>
      <c r="BQ93" s="235"/>
      <c r="BR93" s="235"/>
    </row>
    <row r="94" spans="2:70">
      <c r="B94" s="235"/>
      <c r="C94" s="235"/>
      <c r="D94" s="235"/>
      <c r="E94" s="235"/>
      <c r="F94" s="235"/>
      <c r="G94" s="235"/>
      <c r="H94" s="235"/>
      <c r="I94" s="235"/>
      <c r="K94" s="235"/>
      <c r="L94" s="235"/>
      <c r="M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5"/>
      <c r="BA94" s="235"/>
      <c r="BB94" s="235"/>
      <c r="BC94" s="235"/>
      <c r="BD94" s="235"/>
      <c r="BE94" s="235"/>
      <c r="BF94" s="235"/>
      <c r="BG94" s="235"/>
      <c r="BH94" s="235"/>
      <c r="BI94" s="235"/>
      <c r="BJ94" s="235"/>
      <c r="BK94" s="235"/>
      <c r="BL94" s="235"/>
      <c r="BM94" s="235"/>
      <c r="BN94" s="235"/>
      <c r="BO94" s="235"/>
      <c r="BP94" s="235"/>
      <c r="BQ94" s="235"/>
      <c r="BR94" s="235"/>
    </row>
    <row r="95" spans="2:70">
      <c r="B95" s="235"/>
      <c r="C95" s="235"/>
      <c r="D95" s="235"/>
      <c r="E95" s="235"/>
      <c r="F95" s="235"/>
      <c r="G95" s="235"/>
      <c r="H95" s="235"/>
      <c r="I95" s="235"/>
      <c r="K95" s="235"/>
      <c r="L95" s="235"/>
      <c r="M95" s="235"/>
      <c r="O95" s="235"/>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5"/>
      <c r="BA95" s="235"/>
      <c r="BB95" s="235"/>
      <c r="BC95" s="235"/>
      <c r="BD95" s="235"/>
      <c r="BE95" s="235"/>
      <c r="BF95" s="235"/>
      <c r="BG95" s="235"/>
      <c r="BH95" s="235"/>
      <c r="BI95" s="235"/>
      <c r="BJ95" s="235"/>
      <c r="BK95" s="235"/>
      <c r="BL95" s="235"/>
      <c r="BM95" s="235"/>
      <c r="BN95" s="235"/>
      <c r="BO95" s="235"/>
      <c r="BP95" s="235"/>
      <c r="BQ95" s="235"/>
      <c r="BR95" s="235"/>
    </row>
    <row r="96" spans="2:70">
      <c r="B96" s="235"/>
      <c r="C96" s="235"/>
      <c r="D96" s="235"/>
      <c r="E96" s="235"/>
      <c r="F96" s="235"/>
      <c r="G96" s="235"/>
      <c r="H96" s="235"/>
      <c r="I96" s="235"/>
      <c r="K96" s="235"/>
      <c r="L96" s="235"/>
      <c r="M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5"/>
      <c r="BA96" s="235"/>
      <c r="BB96" s="235"/>
      <c r="BC96" s="235"/>
      <c r="BD96" s="235"/>
      <c r="BE96" s="235"/>
      <c r="BF96" s="235"/>
      <c r="BG96" s="235"/>
      <c r="BH96" s="235"/>
      <c r="BI96" s="235"/>
      <c r="BJ96" s="235"/>
      <c r="BK96" s="235"/>
      <c r="BL96" s="235"/>
      <c r="BM96" s="235"/>
      <c r="BN96" s="235"/>
      <c r="BO96" s="235"/>
      <c r="BP96" s="235"/>
      <c r="BQ96" s="235"/>
      <c r="BR96" s="235"/>
    </row>
    <row r="97" spans="2:70">
      <c r="B97" s="235"/>
      <c r="C97" s="235"/>
      <c r="D97" s="235"/>
      <c r="E97" s="235"/>
      <c r="F97" s="235"/>
      <c r="G97" s="235"/>
      <c r="H97" s="235"/>
      <c r="I97" s="235"/>
      <c r="K97" s="235"/>
      <c r="L97" s="235"/>
      <c r="M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5"/>
      <c r="BA97" s="235"/>
      <c r="BB97" s="235"/>
      <c r="BC97" s="235"/>
      <c r="BD97" s="235"/>
      <c r="BE97" s="235"/>
      <c r="BF97" s="235"/>
      <c r="BG97" s="235"/>
      <c r="BH97" s="235"/>
      <c r="BI97" s="235"/>
      <c r="BJ97" s="235"/>
      <c r="BK97" s="235"/>
      <c r="BL97" s="235"/>
      <c r="BM97" s="235"/>
      <c r="BN97" s="235"/>
      <c r="BO97" s="235"/>
      <c r="BP97" s="235"/>
      <c r="BQ97" s="235"/>
      <c r="BR97" s="235"/>
    </row>
    <row r="98" spans="2:70">
      <c r="B98" s="235"/>
      <c r="C98" s="235"/>
      <c r="D98" s="235"/>
      <c r="E98" s="235"/>
      <c r="F98" s="235"/>
      <c r="G98" s="235"/>
      <c r="H98" s="235"/>
      <c r="I98" s="235"/>
      <c r="K98" s="235"/>
      <c r="L98" s="235"/>
      <c r="M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5"/>
      <c r="BA98" s="235"/>
      <c r="BB98" s="235"/>
      <c r="BC98" s="235"/>
      <c r="BD98" s="235"/>
      <c r="BE98" s="235"/>
      <c r="BF98" s="235"/>
      <c r="BG98" s="235"/>
      <c r="BH98" s="235"/>
      <c r="BI98" s="235"/>
      <c r="BJ98" s="235"/>
      <c r="BK98" s="235"/>
      <c r="BL98" s="235"/>
      <c r="BM98" s="235"/>
      <c r="BN98" s="235"/>
      <c r="BO98" s="235"/>
      <c r="BP98" s="235"/>
      <c r="BQ98" s="235"/>
      <c r="BR98" s="235"/>
    </row>
    <row r="99" spans="2:70">
      <c r="B99" s="235"/>
      <c r="C99" s="235"/>
      <c r="D99" s="235"/>
      <c r="E99" s="235"/>
      <c r="F99" s="235"/>
      <c r="G99" s="235"/>
      <c r="H99" s="235"/>
      <c r="I99" s="235"/>
      <c r="K99" s="235"/>
      <c r="L99" s="235"/>
      <c r="M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5"/>
      <c r="BA99" s="235"/>
      <c r="BB99" s="235"/>
      <c r="BC99" s="235"/>
      <c r="BD99" s="235"/>
      <c r="BE99" s="235"/>
      <c r="BF99" s="235"/>
      <c r="BG99" s="235"/>
      <c r="BH99" s="235"/>
      <c r="BI99" s="235"/>
      <c r="BJ99" s="235"/>
      <c r="BK99" s="235"/>
      <c r="BL99" s="235"/>
      <c r="BM99" s="235"/>
      <c r="BN99" s="235"/>
      <c r="BO99" s="235"/>
      <c r="BP99" s="235"/>
      <c r="BQ99" s="235"/>
      <c r="BR99" s="235"/>
    </row>
    <row r="100" spans="2:70">
      <c r="B100" s="235"/>
      <c r="C100" s="235"/>
      <c r="D100" s="235"/>
      <c r="E100" s="235"/>
      <c r="F100" s="235"/>
      <c r="G100" s="235"/>
      <c r="H100" s="235"/>
      <c r="I100" s="235"/>
      <c r="K100" s="235"/>
      <c r="L100" s="235"/>
      <c r="M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5"/>
      <c r="BA100" s="235"/>
      <c r="BB100" s="235"/>
      <c r="BC100" s="235"/>
      <c r="BD100" s="235"/>
      <c r="BE100" s="235"/>
      <c r="BF100" s="235"/>
      <c r="BG100" s="235"/>
      <c r="BH100" s="235"/>
      <c r="BI100" s="235"/>
      <c r="BJ100" s="235"/>
      <c r="BK100" s="235"/>
      <c r="BL100" s="235"/>
      <c r="BM100" s="235"/>
      <c r="BN100" s="235"/>
      <c r="BO100" s="235"/>
      <c r="BP100" s="235"/>
      <c r="BQ100" s="235"/>
      <c r="BR100" s="235"/>
    </row>
    <row r="101" spans="2:70">
      <c r="B101" s="235"/>
      <c r="C101" s="235"/>
      <c r="D101" s="235"/>
      <c r="E101" s="235"/>
      <c r="F101" s="235"/>
      <c r="G101" s="235"/>
      <c r="H101" s="235"/>
      <c r="I101" s="235"/>
      <c r="K101" s="235"/>
      <c r="L101" s="235"/>
      <c r="M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5"/>
      <c r="BA101" s="235"/>
      <c r="BB101" s="235"/>
      <c r="BC101" s="235"/>
      <c r="BD101" s="235"/>
      <c r="BE101" s="235"/>
      <c r="BF101" s="235"/>
      <c r="BG101" s="235"/>
      <c r="BH101" s="235"/>
      <c r="BI101" s="235"/>
      <c r="BJ101" s="235"/>
      <c r="BK101" s="235"/>
      <c r="BL101" s="235"/>
      <c r="BM101" s="235"/>
      <c r="BN101" s="235"/>
      <c r="BO101" s="235"/>
      <c r="BP101" s="235"/>
      <c r="BQ101" s="235"/>
      <c r="BR101" s="235"/>
    </row>
    <row r="102" spans="2:70">
      <c r="B102" s="235"/>
      <c r="C102" s="235"/>
      <c r="D102" s="235"/>
      <c r="E102" s="235"/>
      <c r="F102" s="235"/>
      <c r="G102" s="235"/>
      <c r="H102" s="235"/>
      <c r="I102" s="235"/>
      <c r="K102" s="235"/>
      <c r="L102" s="235"/>
      <c r="M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5"/>
      <c r="BA102" s="235"/>
      <c r="BB102" s="235"/>
      <c r="BC102" s="235"/>
      <c r="BD102" s="235"/>
      <c r="BE102" s="235"/>
      <c r="BF102" s="235"/>
      <c r="BG102" s="235"/>
      <c r="BH102" s="235"/>
      <c r="BI102" s="235"/>
      <c r="BJ102" s="235"/>
      <c r="BK102" s="235"/>
      <c r="BL102" s="235"/>
      <c r="BM102" s="235"/>
      <c r="BN102" s="235"/>
      <c r="BO102" s="235"/>
      <c r="BP102" s="235"/>
      <c r="BQ102" s="235"/>
      <c r="BR102" s="235"/>
    </row>
    <row r="103" spans="2:70">
      <c r="B103" s="235"/>
      <c r="C103" s="235"/>
      <c r="D103" s="235"/>
      <c r="E103" s="235"/>
      <c r="F103" s="235"/>
      <c r="G103" s="235"/>
      <c r="H103" s="235"/>
      <c r="I103" s="235"/>
      <c r="K103" s="235"/>
      <c r="L103" s="235"/>
      <c r="M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5"/>
      <c r="BA103" s="235"/>
      <c r="BB103" s="235"/>
      <c r="BC103" s="235"/>
      <c r="BD103" s="235"/>
      <c r="BE103" s="235"/>
      <c r="BF103" s="235"/>
      <c r="BG103" s="235"/>
      <c r="BH103" s="235"/>
      <c r="BI103" s="235"/>
      <c r="BJ103" s="235"/>
      <c r="BK103" s="235"/>
      <c r="BL103" s="235"/>
      <c r="BM103" s="235"/>
      <c r="BN103" s="235"/>
      <c r="BO103" s="235"/>
      <c r="BP103" s="235"/>
      <c r="BQ103" s="235"/>
      <c r="BR103" s="235"/>
    </row>
  </sheetData>
  <sheetProtection sheet="1" objects="1" scenarios="1" selectLockedCells="1"/>
  <mergeCells count="18">
    <mergeCell ref="H11:H13"/>
    <mergeCell ref="I11:I13"/>
    <mergeCell ref="K11:K13"/>
    <mergeCell ref="L11:L13"/>
    <mergeCell ref="M11:M13"/>
    <mergeCell ref="B32:J40"/>
    <mergeCell ref="D3:I3"/>
    <mergeCell ref="B9:I9"/>
    <mergeCell ref="K9:M9"/>
    <mergeCell ref="B10:B30"/>
    <mergeCell ref="C10:I10"/>
    <mergeCell ref="K10:M10"/>
    <mergeCell ref="K28:M29"/>
    <mergeCell ref="C11:C13"/>
    <mergeCell ref="D11:D13"/>
    <mergeCell ref="E11:E13"/>
    <mergeCell ref="F11:F13"/>
    <mergeCell ref="G11:G13"/>
  </mergeCells>
  <conditionalFormatting sqref="C5">
    <cfRule type="containsText" dxfId="19" priority="2" operator="containsText" text="Instruction">
      <formula>NOT(ISERROR(SEARCH("Instruction",C5)))</formula>
    </cfRule>
    <cfRule type="expression" dxfId="18" priority="3"/>
  </conditionalFormatting>
  <conditionalFormatting sqref="E5">
    <cfRule type="containsText" dxfId="17" priority="5" stopIfTrue="1" operator="containsText" text="Instruction">
      <formula>NOT(ISERROR(SEARCH("Instruction",E5)))</formula>
    </cfRule>
    <cfRule type="expression" dxfId="16" priority="6"/>
  </conditionalFormatting>
  <conditionalFormatting sqref="K28">
    <cfRule type="expression" dxfId="15" priority="1">
      <formula>D30&lt;&gt;L30</formula>
    </cfRule>
  </conditionalFormatting>
  <pageMargins left="0.7" right="0.7" top="0.75" bottom="0.75" header="0.3" footer="0.3"/>
  <pageSetup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AA4F0004FB1544B012C237E4F92726" ma:contentTypeVersion="14" ma:contentTypeDescription="Crée un document." ma:contentTypeScope="" ma:versionID="e0883dc6628dbeeb1f417233dfb0c29e">
  <xsd:schema xmlns:xsd="http://www.w3.org/2001/XMLSchema" xmlns:xs="http://www.w3.org/2001/XMLSchema" xmlns:p="http://schemas.microsoft.com/office/2006/metadata/properties" xmlns:ns2="3f21a95c-33b0-406c-9e29-76dd270a32e6" xmlns:ns3="2f8be654-67ea-45ed-bc7c-151e254512d4" targetNamespace="http://schemas.microsoft.com/office/2006/metadata/properties" ma:root="true" ma:fieldsID="a71b3369cd7092c61b0c5db1c643eb25" ns2:_="" ns3:_="">
    <xsd:import namespace="3f21a95c-33b0-406c-9e29-76dd270a32e6"/>
    <xsd:import namespace="2f8be654-67ea-45ed-bc7c-151e254512d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Statutdufichi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1a95c-33b0-406c-9e29-76dd270a32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a1c48d03-46be-4025-a038-fa11f6db20f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Statutdufichier" ma:index="20" nillable="true" ma:displayName="Statut du fichier" ma:format="Dropdown" ma:internalName="Statutdufichier">
      <xsd:simpleType>
        <xsd:restriction base="dms:Choice">
          <xsd:enumeration value="En révision linguistique"/>
          <xsd:enumeration value="En cours de modifications"/>
          <xsd:enumeration value="Prêt à utilisé"/>
          <xsd:enumeration value="Prêt à être révisé"/>
        </xsd:restriction>
      </xsd:simpleType>
    </xsd:element>
  </xsd:schema>
  <xsd:schema xmlns:xsd="http://www.w3.org/2001/XMLSchema" xmlns:xs="http://www.w3.org/2001/XMLSchema" xmlns:dms="http://schemas.microsoft.com/office/2006/documentManagement/types" xmlns:pc="http://schemas.microsoft.com/office/infopath/2007/PartnerControls" targetNamespace="2f8be654-67ea-45ed-bc7c-151e254512d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dd8a425-8d07-4c07-a3af-0819dc26a2f2}" ma:internalName="TaxCatchAll" ma:showField="CatchAllData" ma:web="2f8be654-67ea-45ed-bc7c-151e254512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f8be654-67ea-45ed-bc7c-151e254512d4" xsi:nil="true"/>
    <lcf76f155ced4ddcb4097134ff3c332f xmlns="3f21a95c-33b0-406c-9e29-76dd270a32e6">
      <Terms xmlns="http://schemas.microsoft.com/office/infopath/2007/PartnerControls"/>
    </lcf76f155ced4ddcb4097134ff3c332f>
    <Statutdufichier xmlns="3f21a95c-33b0-406c-9e29-76dd270a32e6" xsi:nil="true"/>
  </documentManagement>
</p:properties>
</file>

<file path=customXml/itemProps1.xml><?xml version="1.0" encoding="utf-8"?>
<ds:datastoreItem xmlns:ds="http://schemas.openxmlformats.org/officeDocument/2006/customXml" ds:itemID="{D9548DD7-0EE8-46D2-A9D4-694309F9064C}"/>
</file>

<file path=customXml/itemProps2.xml><?xml version="1.0" encoding="utf-8"?>
<ds:datastoreItem xmlns:ds="http://schemas.openxmlformats.org/officeDocument/2006/customXml" ds:itemID="{AC345615-30F1-4E88-AB92-34FF53E3CE3A}"/>
</file>

<file path=customXml/itemProps3.xml><?xml version="1.0" encoding="utf-8"?>
<ds:datastoreItem xmlns:ds="http://schemas.openxmlformats.org/officeDocument/2006/customXml" ds:itemID="{8B05A748-4C83-4974-83FE-13BA0FD095B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Noura Drouin</dc:creator>
  <cp:keywords/>
  <dc:description/>
  <cp:lastModifiedBy/>
  <cp:revision/>
  <dcterms:created xsi:type="dcterms:W3CDTF">2024-06-13T18:33:11Z</dcterms:created>
  <dcterms:modified xsi:type="dcterms:W3CDTF">2026-05-07T16:12:21Z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0x010100B5AA4F0004FB1544B012C237E4F92726</vt:lpwstr>
  </property>
  <property fmtid="{D5CDD505-2E9C-101B-9397-08002B2CF9AE}" pid="3" name="MediaServiceImageTags">
    <vt:lpwstr/>
  </property>
</Properties>
</file>